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09"/>
  <workbookPr filterPrivacy="1"/>
  <xr:revisionPtr revIDLastSave="0" documentId="10_ncr:100000_{0D3C7237-3BC5-4364-8265-AB2D97E2E56F}" xr6:coauthVersionLast="47" xr6:coauthVersionMax="47" xr10:uidLastSave="{00000000-0000-0000-0000-000000000000}"/>
  <bookViews>
    <workbookView xWindow="0" yWindow="0" windowWidth="22260" windowHeight="12645" xr2:uid="{00000000-000D-0000-FFFF-FFFF00000000}"/>
  </bookViews>
  <sheets>
    <sheet name="Gradientes Focalizados y Trasp" sheetId="3" r:id="rId1"/>
    <sheet name="Cálculos Traspaso Columna" sheetId="2" r:id="rId2"/>
    <sheet name="FORMULAS" sheetId="1" r:id="rId3"/>
    <sheet name="Cálculos orientativos µg p.frac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4" l="1"/>
  <c r="B17" i="4"/>
  <c r="B18" i="4" s="1"/>
  <c r="B11" i="4"/>
  <c r="D7" i="4" l="1"/>
  <c r="D10" i="4"/>
  <c r="D9" i="4"/>
  <c r="D8" i="4"/>
  <c r="E155" i="3"/>
  <c r="E159" i="3" s="1"/>
  <c r="F155" i="3"/>
  <c r="F159" i="3" s="1"/>
  <c r="G155" i="3"/>
  <c r="G159" i="3" s="1"/>
  <c r="H155" i="3"/>
  <c r="H159" i="3" s="1"/>
  <c r="I155" i="3"/>
  <c r="J155" i="3"/>
  <c r="J159" i="3" s="1"/>
  <c r="K155" i="3"/>
  <c r="K159" i="3" s="1"/>
  <c r="L155" i="3"/>
  <c r="L159" i="3" s="1"/>
  <c r="M155" i="3"/>
  <c r="M159" i="3" s="1"/>
  <c r="N155" i="3"/>
  <c r="N159" i="3" s="1"/>
  <c r="E157" i="3"/>
  <c r="F157" i="3"/>
  <c r="G157" i="3"/>
  <c r="H157" i="3"/>
  <c r="I157" i="3"/>
  <c r="J157" i="3"/>
  <c r="K157" i="3"/>
  <c r="L157" i="3"/>
  <c r="M157" i="3"/>
  <c r="N157" i="3"/>
  <c r="I159" i="3"/>
  <c r="D153" i="3"/>
  <c r="D156" i="3" s="1"/>
  <c r="D155" i="3"/>
  <c r="D159" i="3" s="1"/>
  <c r="D157" i="3"/>
  <c r="C155" i="3"/>
  <c r="C157" i="3"/>
  <c r="N153" i="3"/>
  <c r="N156" i="3" s="1"/>
  <c r="N160" i="3" s="1"/>
  <c r="N162" i="3" s="1"/>
  <c r="N165" i="3" s="1"/>
  <c r="N167" i="3" s="1"/>
  <c r="M153" i="3"/>
  <c r="M156" i="3" s="1"/>
  <c r="L153" i="3"/>
  <c r="L156" i="3" s="1"/>
  <c r="K153" i="3"/>
  <c r="K156" i="3" s="1"/>
  <c r="J153" i="3"/>
  <c r="J156" i="3" s="1"/>
  <c r="J160" i="3" s="1"/>
  <c r="J162" i="3" s="1"/>
  <c r="J165" i="3" s="1"/>
  <c r="J167" i="3" s="1"/>
  <c r="I153" i="3"/>
  <c r="I156" i="3" s="1"/>
  <c r="H153" i="3"/>
  <c r="H156" i="3" s="1"/>
  <c r="G153" i="3"/>
  <c r="G156" i="3" s="1"/>
  <c r="F153" i="3"/>
  <c r="F156" i="3" s="1"/>
  <c r="F160" i="3" s="1"/>
  <c r="F162" i="3" s="1"/>
  <c r="F165" i="3" s="1"/>
  <c r="F167" i="3" s="1"/>
  <c r="E153" i="3"/>
  <c r="E156" i="3" s="1"/>
  <c r="C153" i="3"/>
  <c r="C156" i="3" s="1"/>
  <c r="B139" i="3"/>
  <c r="B158" i="3" s="1"/>
  <c r="B136" i="3"/>
  <c r="B135" i="3"/>
  <c r="B133" i="3"/>
  <c r="B132" i="3"/>
  <c r="B131" i="3"/>
  <c r="B90" i="3"/>
  <c r="B89" i="3"/>
  <c r="B87" i="3"/>
  <c r="B86" i="3"/>
  <c r="B85" i="3"/>
  <c r="B93" i="3"/>
  <c r="B111" i="3" s="1"/>
  <c r="D107" i="3"/>
  <c r="D108" i="3" s="1"/>
  <c r="E107" i="3"/>
  <c r="F107" i="3"/>
  <c r="G107" i="3"/>
  <c r="H107" i="3"/>
  <c r="I107" i="3"/>
  <c r="J107" i="3"/>
  <c r="K107" i="3"/>
  <c r="L107" i="3"/>
  <c r="L108" i="3" s="1"/>
  <c r="L112" i="3" s="1"/>
  <c r="M107" i="3"/>
  <c r="N107" i="3"/>
  <c r="H108" i="3"/>
  <c r="H112" i="3" s="1"/>
  <c r="D109" i="3"/>
  <c r="E109" i="3"/>
  <c r="F109" i="3"/>
  <c r="G109" i="3"/>
  <c r="H109" i="3"/>
  <c r="I109" i="3"/>
  <c r="J109" i="3"/>
  <c r="K109" i="3"/>
  <c r="L109" i="3"/>
  <c r="M109" i="3"/>
  <c r="N109" i="3"/>
  <c r="D110" i="3"/>
  <c r="E110" i="3"/>
  <c r="F110" i="3"/>
  <c r="G110" i="3"/>
  <c r="H110" i="3"/>
  <c r="I110" i="3"/>
  <c r="J110" i="3"/>
  <c r="K110" i="3"/>
  <c r="L110" i="3"/>
  <c r="M110" i="3"/>
  <c r="N110" i="3"/>
  <c r="C110" i="3"/>
  <c r="C109" i="3"/>
  <c r="C107" i="3"/>
  <c r="C6" i="3"/>
  <c r="C24" i="3" s="1"/>
  <c r="C27" i="3" s="1"/>
  <c r="D6" i="3"/>
  <c r="D24" i="3" s="1"/>
  <c r="E6" i="3"/>
  <c r="F6" i="3"/>
  <c r="G6" i="3"/>
  <c r="H6" i="3"/>
  <c r="H24" i="3" s="1"/>
  <c r="H27" i="3" s="1"/>
  <c r="I6" i="3"/>
  <c r="J6" i="3"/>
  <c r="K6" i="3"/>
  <c r="L6" i="3"/>
  <c r="M6" i="3"/>
  <c r="D39" i="3"/>
  <c r="F39" i="3"/>
  <c r="G39" i="3"/>
  <c r="H39" i="3"/>
  <c r="I39" i="3"/>
  <c r="J39" i="3"/>
  <c r="C21" i="3"/>
  <c r="D21" i="3"/>
  <c r="E21" i="3"/>
  <c r="F21" i="3"/>
  <c r="G21" i="3"/>
  <c r="H21" i="3"/>
  <c r="I21" i="3"/>
  <c r="J21" i="3"/>
  <c r="K21" i="3"/>
  <c r="L21" i="3"/>
  <c r="M21" i="3"/>
  <c r="C22" i="3"/>
  <c r="C23" i="3" s="1"/>
  <c r="D22" i="3"/>
  <c r="D54" i="3" s="1"/>
  <c r="E22" i="3"/>
  <c r="E23" i="3" s="1"/>
  <c r="F22" i="3"/>
  <c r="F23" i="3" s="1"/>
  <c r="G22" i="3"/>
  <c r="G23" i="3" s="1"/>
  <c r="H22" i="3"/>
  <c r="H54" i="3" s="1"/>
  <c r="I22" i="3"/>
  <c r="I23" i="3" s="1"/>
  <c r="J22" i="3"/>
  <c r="J23" i="3" s="1"/>
  <c r="K22" i="3"/>
  <c r="K23" i="3" s="1"/>
  <c r="L22" i="3"/>
  <c r="L54" i="3" s="1"/>
  <c r="M22" i="3"/>
  <c r="M23" i="3" s="1"/>
  <c r="C26" i="3"/>
  <c r="C25" i="3" s="1"/>
  <c r="D26" i="3"/>
  <c r="D25" i="3" s="1"/>
  <c r="E26" i="3"/>
  <c r="E25" i="3" s="1"/>
  <c r="F26" i="3"/>
  <c r="F25" i="3" s="1"/>
  <c r="G26" i="3"/>
  <c r="G25" i="3" s="1"/>
  <c r="H26" i="3"/>
  <c r="H25" i="3" s="1"/>
  <c r="I26" i="3"/>
  <c r="I25" i="3" s="1"/>
  <c r="J26" i="3"/>
  <c r="J25" i="3" s="1"/>
  <c r="K26" i="3"/>
  <c r="K25" i="3" s="1"/>
  <c r="L26" i="3"/>
  <c r="L25" i="3" s="1"/>
  <c r="M26" i="3"/>
  <c r="M25" i="3" s="1"/>
  <c r="C30" i="3"/>
  <c r="C33" i="3" s="1"/>
  <c r="D30" i="3"/>
  <c r="D33" i="3" s="1"/>
  <c r="E30" i="3"/>
  <c r="E33" i="3" s="1"/>
  <c r="F30" i="3"/>
  <c r="F33" i="3" s="1"/>
  <c r="G30" i="3"/>
  <c r="G33" i="3" s="1"/>
  <c r="H30" i="3"/>
  <c r="H33" i="3" s="1"/>
  <c r="I30" i="3"/>
  <c r="I33" i="3" s="1"/>
  <c r="J30" i="3"/>
  <c r="J33" i="3" s="1"/>
  <c r="K30" i="3"/>
  <c r="K33" i="3" s="1"/>
  <c r="L30" i="3"/>
  <c r="L33" i="3" s="1"/>
  <c r="M30" i="3"/>
  <c r="M33" i="3" s="1"/>
  <c r="C31" i="3"/>
  <c r="D31" i="3"/>
  <c r="E31" i="3"/>
  <c r="F31" i="3"/>
  <c r="G31" i="3"/>
  <c r="H31" i="3"/>
  <c r="I31" i="3"/>
  <c r="J31" i="3"/>
  <c r="K31" i="3"/>
  <c r="L31" i="3"/>
  <c r="M31" i="3"/>
  <c r="C39" i="3"/>
  <c r="K39" i="3"/>
  <c r="K42" i="3" s="1"/>
  <c r="E45" i="3"/>
  <c r="I45" i="3"/>
  <c r="M45" i="3"/>
  <c r="B21" i="3"/>
  <c r="B30" i="3"/>
  <c r="B33" i="3" s="1"/>
  <c r="B140" i="3" s="1"/>
  <c r="B26" i="3"/>
  <c r="B25" i="3" s="1"/>
  <c r="B31" i="3"/>
  <c r="B22" i="3"/>
  <c r="B23" i="3" s="1"/>
  <c r="B39" i="3"/>
  <c r="B42" i="3" s="1"/>
  <c r="B6" i="3"/>
  <c r="D160" i="3" l="1"/>
  <c r="D162" i="3" s="1"/>
  <c r="D165" i="3" s="1"/>
  <c r="D167" i="3" s="1"/>
  <c r="E160" i="3"/>
  <c r="E162" i="3" s="1"/>
  <c r="E165" i="3" s="1"/>
  <c r="E167" i="3" s="1"/>
  <c r="I160" i="3"/>
  <c r="I162" i="3" s="1"/>
  <c r="I165" i="3" s="1"/>
  <c r="I167" i="3" s="1"/>
  <c r="M160" i="3"/>
  <c r="M162" i="3" s="1"/>
  <c r="M165" i="3" s="1"/>
  <c r="M167" i="3" s="1"/>
  <c r="B94" i="3"/>
  <c r="M108" i="3"/>
  <c r="E108" i="3"/>
  <c r="K108" i="3"/>
  <c r="K113" i="3" s="1"/>
  <c r="K115" i="3" s="1"/>
  <c r="K118" i="3" s="1"/>
  <c r="K120" i="3" s="1"/>
  <c r="G108" i="3"/>
  <c r="I108" i="3"/>
  <c r="N108" i="3"/>
  <c r="J108" i="3"/>
  <c r="J113" i="3" s="1"/>
  <c r="J115" i="3" s="1"/>
  <c r="J118" i="3" s="1"/>
  <c r="J120" i="3" s="1"/>
  <c r="F108" i="3"/>
  <c r="C108" i="3"/>
  <c r="C112" i="3" s="1"/>
  <c r="I42" i="3"/>
  <c r="H42" i="3"/>
  <c r="D42" i="3"/>
  <c r="B100" i="3"/>
  <c r="B119" i="3" s="1"/>
  <c r="K160" i="3"/>
  <c r="K162" i="3" s="1"/>
  <c r="K165" i="3" s="1"/>
  <c r="K167" i="3" s="1"/>
  <c r="G160" i="3"/>
  <c r="G162" i="3" s="1"/>
  <c r="G165" i="3" s="1"/>
  <c r="G167" i="3" s="1"/>
  <c r="H160" i="3"/>
  <c r="H162" i="3" s="1"/>
  <c r="H165" i="3" s="1"/>
  <c r="H167" i="3" s="1"/>
  <c r="G42" i="3"/>
  <c r="B146" i="3"/>
  <c r="B166" i="3" s="1"/>
  <c r="L160" i="3"/>
  <c r="L162" i="3" s="1"/>
  <c r="L165" i="3" s="1"/>
  <c r="L167" i="3" s="1"/>
  <c r="C42" i="3"/>
  <c r="J42" i="3"/>
  <c r="F42" i="3"/>
  <c r="D113" i="3"/>
  <c r="D115" i="3" s="1"/>
  <c r="D118" i="3" s="1"/>
  <c r="D120" i="3" s="1"/>
  <c r="B91" i="3"/>
  <c r="C111" i="3"/>
  <c r="D158" i="3" s="1"/>
  <c r="C158" i="3"/>
  <c r="L113" i="3"/>
  <c r="L115" i="3" s="1"/>
  <c r="L118" i="3" s="1"/>
  <c r="L120" i="3" s="1"/>
  <c r="F45" i="3"/>
  <c r="D112" i="3"/>
  <c r="H113" i="3"/>
  <c r="H115" i="3" s="1"/>
  <c r="H118" i="3" s="1"/>
  <c r="H120" i="3" s="1"/>
  <c r="B137" i="3"/>
  <c r="C160" i="3"/>
  <c r="C162" i="3" s="1"/>
  <c r="C165" i="3" s="1"/>
  <c r="C167" i="3" s="1"/>
  <c r="C159" i="3"/>
  <c r="G113" i="3"/>
  <c r="G115" i="3" s="1"/>
  <c r="G118" i="3" s="1"/>
  <c r="G120" i="3" s="1"/>
  <c r="G112" i="3"/>
  <c r="N113" i="3"/>
  <c r="N115" i="3" s="1"/>
  <c r="N118" i="3" s="1"/>
  <c r="N120" i="3" s="1"/>
  <c r="N112" i="3"/>
  <c r="J112" i="3"/>
  <c r="M112" i="3"/>
  <c r="M113" i="3"/>
  <c r="M115" i="3" s="1"/>
  <c r="M118" i="3" s="1"/>
  <c r="M120" i="3" s="1"/>
  <c r="I112" i="3"/>
  <c r="I113" i="3"/>
  <c r="I115" i="3" s="1"/>
  <c r="I118" i="3" s="1"/>
  <c r="I120" i="3" s="1"/>
  <c r="E112" i="3"/>
  <c r="E113" i="3"/>
  <c r="E115" i="3" s="1"/>
  <c r="E118" i="3" s="1"/>
  <c r="E120" i="3" s="1"/>
  <c r="K112" i="3"/>
  <c r="F113" i="3"/>
  <c r="F115" i="3" s="1"/>
  <c r="F118" i="3" s="1"/>
  <c r="F120" i="3" s="1"/>
  <c r="F112" i="3"/>
  <c r="G45" i="3"/>
  <c r="K45" i="3"/>
  <c r="J45" i="3"/>
  <c r="C45" i="3"/>
  <c r="L45" i="3"/>
  <c r="H45" i="3"/>
  <c r="D45" i="3"/>
  <c r="J35" i="3"/>
  <c r="J38" i="3" s="1"/>
  <c r="J40" i="3" s="1"/>
  <c r="C28" i="3"/>
  <c r="C34" i="3" s="1"/>
  <c r="F35" i="3"/>
  <c r="F38" i="3" s="1"/>
  <c r="F40" i="3" s="1"/>
  <c r="L23" i="3"/>
  <c r="M35" i="3"/>
  <c r="M38" i="3" s="1"/>
  <c r="M40" i="3" s="1"/>
  <c r="I35" i="3"/>
  <c r="I38" i="3" s="1"/>
  <c r="I40" i="3" s="1"/>
  <c r="E35" i="3"/>
  <c r="E38" i="3" s="1"/>
  <c r="E40" i="3" s="1"/>
  <c r="M24" i="3"/>
  <c r="M27" i="3" s="1"/>
  <c r="E24" i="3"/>
  <c r="E27" i="3" s="1"/>
  <c r="D23" i="3"/>
  <c r="D28" i="3" s="1"/>
  <c r="D34" i="3" s="1"/>
  <c r="H23" i="3"/>
  <c r="H28" i="3" s="1"/>
  <c r="H36" i="3" s="1"/>
  <c r="J24" i="3"/>
  <c r="J27" i="3" s="1"/>
  <c r="F24" i="3"/>
  <c r="F27" i="3" s="1"/>
  <c r="D27" i="3"/>
  <c r="K24" i="3"/>
  <c r="K27" i="3" s="1"/>
  <c r="G24" i="3"/>
  <c r="G27" i="3" s="1"/>
  <c r="C35" i="3"/>
  <c r="C38" i="3" s="1"/>
  <c r="C40" i="3" s="1"/>
  <c r="L24" i="3"/>
  <c r="L27" i="3" s="1"/>
  <c r="C54" i="3"/>
  <c r="B45" i="3"/>
  <c r="B54" i="3"/>
  <c r="K54" i="3"/>
  <c r="G54" i="3"/>
  <c r="K35" i="3"/>
  <c r="K38" i="3" s="1"/>
  <c r="K40" i="3" s="1"/>
  <c r="J54" i="3"/>
  <c r="F54" i="3"/>
  <c r="G35" i="3"/>
  <c r="G38" i="3" s="1"/>
  <c r="G40" i="3" s="1"/>
  <c r="I24" i="3"/>
  <c r="I27" i="3" s="1"/>
  <c r="M54" i="3"/>
  <c r="I54" i="3"/>
  <c r="E54" i="3"/>
  <c r="M39" i="3"/>
  <c r="M42" i="3" s="1"/>
  <c r="E39" i="3"/>
  <c r="E42" i="3" s="1"/>
  <c r="L39" i="3"/>
  <c r="L42" i="3" s="1"/>
  <c r="E28" i="3"/>
  <c r="E34" i="3" s="1"/>
  <c r="D35" i="3"/>
  <c r="D38" i="3" s="1"/>
  <c r="D40" i="3" s="1"/>
  <c r="L35" i="3"/>
  <c r="L38" i="3" s="1"/>
  <c r="L40" i="3" s="1"/>
  <c r="H35" i="3"/>
  <c r="H38" i="3" s="1"/>
  <c r="H40" i="3" s="1"/>
  <c r="B35" i="3"/>
  <c r="B24" i="3"/>
  <c r="E28" i="2"/>
  <c r="E36" i="2"/>
  <c r="C33" i="2"/>
  <c r="C34" i="2" s="1"/>
  <c r="D33" i="2"/>
  <c r="F33" i="2"/>
  <c r="F34" i="2" s="1"/>
  <c r="G33" i="2"/>
  <c r="G34" i="2" s="1"/>
  <c r="H33" i="2"/>
  <c r="H34" i="2" s="1"/>
  <c r="I33" i="2"/>
  <c r="J33" i="2"/>
  <c r="J34" i="2" s="1"/>
  <c r="K33" i="2"/>
  <c r="L33" i="2"/>
  <c r="L34" i="2" s="1"/>
  <c r="M33" i="2"/>
  <c r="M34" i="2" s="1"/>
  <c r="N33" i="2"/>
  <c r="N34" i="2" s="1"/>
  <c r="O33" i="2"/>
  <c r="O34" i="2" s="1"/>
  <c r="P33" i="2"/>
  <c r="P34" i="2" s="1"/>
  <c r="Q33" i="2"/>
  <c r="Q34" i="2" s="1"/>
  <c r="R33" i="2"/>
  <c r="R34" i="2" s="1"/>
  <c r="S33" i="2"/>
  <c r="T33" i="2"/>
  <c r="U33" i="2"/>
  <c r="V33" i="2"/>
  <c r="V34" i="2" s="1"/>
  <c r="W33" i="2"/>
  <c r="W34" i="2" s="1"/>
  <c r="X33" i="2"/>
  <c r="X34" i="2" s="1"/>
  <c r="Y33" i="2"/>
  <c r="Z33" i="2"/>
  <c r="Z34" i="2" s="1"/>
  <c r="AA33" i="2"/>
  <c r="AA34" i="2" s="1"/>
  <c r="AB33" i="2"/>
  <c r="AB34" i="2" s="1"/>
  <c r="AC33" i="2"/>
  <c r="AC34" i="2" s="1"/>
  <c r="AD33" i="2"/>
  <c r="AD34" i="2" s="1"/>
  <c r="AE33" i="2"/>
  <c r="AE34" i="2" s="1"/>
  <c r="D34" i="2"/>
  <c r="I34" i="2"/>
  <c r="K34" i="2"/>
  <c r="S34" i="2"/>
  <c r="T34" i="2"/>
  <c r="U34" i="2"/>
  <c r="Y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C36" i="2"/>
  <c r="D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B36" i="2"/>
  <c r="B35" i="2"/>
  <c r="B33" i="2"/>
  <c r="B34" i="2" s="1"/>
  <c r="M119" i="3" l="1"/>
  <c r="D119" i="3"/>
  <c r="I119" i="3"/>
  <c r="J119" i="3"/>
  <c r="C113" i="3"/>
  <c r="C115" i="3" s="1"/>
  <c r="C118" i="3" s="1"/>
  <c r="C120" i="3" s="1"/>
  <c r="C36" i="3"/>
  <c r="C48" i="3" s="1"/>
  <c r="N119" i="3"/>
  <c r="H119" i="3"/>
  <c r="E166" i="3"/>
  <c r="I166" i="3"/>
  <c r="M166" i="3"/>
  <c r="L166" i="3"/>
  <c r="F166" i="3"/>
  <c r="J166" i="3"/>
  <c r="N166" i="3"/>
  <c r="H166" i="3"/>
  <c r="G166" i="3"/>
  <c r="K166" i="3"/>
  <c r="D166" i="3"/>
  <c r="D169" i="3" s="1"/>
  <c r="K119" i="3"/>
  <c r="L119" i="3"/>
  <c r="F119" i="3"/>
  <c r="G119" i="3"/>
  <c r="E119" i="3"/>
  <c r="B142" i="3"/>
  <c r="B96" i="3"/>
  <c r="C119" i="3"/>
  <c r="C122" i="3" s="1"/>
  <c r="C166" i="3"/>
  <c r="C169" i="3" s="1"/>
  <c r="D111" i="3"/>
  <c r="E158" i="3" s="1"/>
  <c r="C46" i="3"/>
  <c r="D46" i="3"/>
  <c r="H34" i="3"/>
  <c r="H46" i="3" s="1"/>
  <c r="H47" i="3" s="1"/>
  <c r="G28" i="3"/>
  <c r="F28" i="3"/>
  <c r="F34" i="3" s="1"/>
  <c r="L28" i="3"/>
  <c r="L36" i="3" s="1"/>
  <c r="M28" i="3"/>
  <c r="M36" i="3" s="1"/>
  <c r="J28" i="3"/>
  <c r="J36" i="3" s="1"/>
  <c r="B38" i="3"/>
  <c r="D36" i="3"/>
  <c r="D48" i="3" s="1"/>
  <c r="D49" i="3" s="1"/>
  <c r="K28" i="3"/>
  <c r="E36" i="3"/>
  <c r="E48" i="3" s="1"/>
  <c r="I28" i="3"/>
  <c r="B28" i="3"/>
  <c r="B34" i="3" s="1"/>
  <c r="B27" i="3"/>
  <c r="E46" i="3"/>
  <c r="E33" i="2"/>
  <c r="E34" i="2" s="1"/>
  <c r="C49" i="3" l="1"/>
  <c r="D122" i="3"/>
  <c r="E169" i="3"/>
  <c r="C47" i="3"/>
  <c r="F36" i="3"/>
  <c r="F48" i="3" s="1"/>
  <c r="E111" i="3"/>
  <c r="B145" i="3"/>
  <c r="B99" i="3"/>
  <c r="J34" i="3"/>
  <c r="J46" i="3" s="1"/>
  <c r="H48" i="3"/>
  <c r="H49" i="3" s="1"/>
  <c r="H51" i="3" s="1"/>
  <c r="L34" i="3"/>
  <c r="L46" i="3" s="1"/>
  <c r="L47" i="3" s="1"/>
  <c r="M34" i="3"/>
  <c r="M48" i="3" s="1"/>
  <c r="G36" i="3"/>
  <c r="G34" i="3"/>
  <c r="G46" i="3" s="1"/>
  <c r="D47" i="3"/>
  <c r="M46" i="3"/>
  <c r="M47" i="3" s="1"/>
  <c r="B40" i="3"/>
  <c r="K36" i="3"/>
  <c r="K34" i="3"/>
  <c r="K46" i="3" s="1"/>
  <c r="I36" i="3"/>
  <c r="I34" i="3"/>
  <c r="I46" i="3" s="1"/>
  <c r="B36" i="3"/>
  <c r="B48" i="3" s="1"/>
  <c r="B46" i="3"/>
  <c r="E47" i="3"/>
  <c r="E49" i="3"/>
  <c r="D51" i="3"/>
  <c r="D50" i="3"/>
  <c r="D55" i="3" s="1"/>
  <c r="F46" i="3"/>
  <c r="J48" i="3"/>
  <c r="C51" i="3"/>
  <c r="C50" i="3"/>
  <c r="F158" i="3" l="1"/>
  <c r="F169" i="3" s="1"/>
  <c r="E122" i="3"/>
  <c r="M49" i="3"/>
  <c r="H50" i="3"/>
  <c r="H55" i="3" s="1"/>
  <c r="B147" i="3"/>
  <c r="B101" i="3"/>
  <c r="F111" i="3"/>
  <c r="L48" i="3"/>
  <c r="L49" i="3" s="1"/>
  <c r="G48" i="3"/>
  <c r="G49" i="3" s="1"/>
  <c r="G51" i="3" s="1"/>
  <c r="G47" i="3"/>
  <c r="K47" i="3"/>
  <c r="K48" i="3"/>
  <c r="K49" i="3" s="1"/>
  <c r="C55" i="3"/>
  <c r="I48" i="3"/>
  <c r="I49" i="3" s="1"/>
  <c r="D56" i="3"/>
  <c r="H57" i="3"/>
  <c r="H58" i="3" s="1"/>
  <c r="H56" i="3"/>
  <c r="C57" i="3"/>
  <c r="D57" i="3"/>
  <c r="D58" i="3" s="1"/>
  <c r="D59" i="3" s="1"/>
  <c r="I47" i="3"/>
  <c r="L50" i="3"/>
  <c r="L55" i="3" s="1"/>
  <c r="L51" i="3"/>
  <c r="B49" i="3"/>
  <c r="B47" i="3"/>
  <c r="M50" i="3"/>
  <c r="M51" i="3"/>
  <c r="F49" i="3"/>
  <c r="F47" i="3"/>
  <c r="E51" i="3"/>
  <c r="E50" i="3"/>
  <c r="J49" i="3"/>
  <c r="J47" i="3"/>
  <c r="G158" i="3" l="1"/>
  <c r="G169" i="3" s="1"/>
  <c r="F122" i="3"/>
  <c r="G111" i="3"/>
  <c r="G50" i="3"/>
  <c r="H59" i="3"/>
  <c r="H60" i="3"/>
  <c r="K51" i="3"/>
  <c r="K50" i="3"/>
  <c r="K55" i="3" s="1"/>
  <c r="I50" i="3"/>
  <c r="I51" i="3"/>
  <c r="E55" i="3"/>
  <c r="E56" i="3" s="1"/>
  <c r="M57" i="3"/>
  <c r="L57" i="3"/>
  <c r="L58" i="3" s="1"/>
  <c r="L59" i="3" s="1"/>
  <c r="M55" i="3"/>
  <c r="M56" i="3" s="1"/>
  <c r="C58" i="3"/>
  <c r="C56" i="3"/>
  <c r="E57" i="3"/>
  <c r="L56" i="3"/>
  <c r="D60" i="3"/>
  <c r="B50" i="3"/>
  <c r="B51" i="3"/>
  <c r="F50" i="3"/>
  <c r="F51" i="3"/>
  <c r="J50" i="3"/>
  <c r="J51" i="3"/>
  <c r="H158" i="3" l="1"/>
  <c r="H169" i="3" s="1"/>
  <c r="G122" i="3"/>
  <c r="E58" i="3"/>
  <c r="E59" i="3" s="1"/>
  <c r="K56" i="3"/>
  <c r="G55" i="3"/>
  <c r="G56" i="3" s="1"/>
  <c r="G57" i="3"/>
  <c r="H111" i="3"/>
  <c r="E60" i="3"/>
  <c r="M58" i="3"/>
  <c r="M60" i="3" s="1"/>
  <c r="K57" i="3"/>
  <c r="K58" i="3" s="1"/>
  <c r="F57" i="3"/>
  <c r="C59" i="3"/>
  <c r="C60" i="3"/>
  <c r="I55" i="3"/>
  <c r="I56" i="3" s="1"/>
  <c r="J57" i="3"/>
  <c r="L60" i="3"/>
  <c r="F55" i="3"/>
  <c r="J55" i="3"/>
  <c r="I57" i="3"/>
  <c r="B57" i="3"/>
  <c r="B55" i="3"/>
  <c r="I158" i="3" l="1"/>
  <c r="I169" i="3" s="1"/>
  <c r="H122" i="3"/>
  <c r="G58" i="3"/>
  <c r="G60" i="3" s="1"/>
  <c r="I111" i="3"/>
  <c r="M59" i="3"/>
  <c r="I58" i="3"/>
  <c r="I59" i="3" s="1"/>
  <c r="K59" i="3"/>
  <c r="K60" i="3"/>
  <c r="F56" i="3"/>
  <c r="F58" i="3"/>
  <c r="J58" i="3"/>
  <c r="J56" i="3"/>
  <c r="B56" i="3"/>
  <c r="B58" i="3"/>
  <c r="J158" i="3" l="1"/>
  <c r="J169" i="3" s="1"/>
  <c r="I122" i="3"/>
  <c r="G59" i="3"/>
  <c r="J111" i="3"/>
  <c r="I60" i="3"/>
  <c r="J59" i="3"/>
  <c r="J60" i="3"/>
  <c r="F60" i="3"/>
  <c r="F59" i="3"/>
  <c r="B60" i="3"/>
  <c r="B59" i="3"/>
  <c r="K158" i="3" l="1"/>
  <c r="K169" i="3" s="1"/>
  <c r="J122" i="3"/>
  <c r="B143" i="3"/>
  <c r="B163" i="3" s="1"/>
  <c r="B97" i="3"/>
  <c r="B116" i="3" s="1"/>
  <c r="B141" i="3"/>
  <c r="B161" i="3" s="1"/>
  <c r="B95" i="3"/>
  <c r="B114" i="3" s="1"/>
  <c r="K111" i="3"/>
  <c r="L158" i="3" l="1"/>
  <c r="L169" i="3" s="1"/>
  <c r="K122" i="3"/>
  <c r="E161" i="3"/>
  <c r="I161" i="3"/>
  <c r="M161" i="3"/>
  <c r="F161" i="3"/>
  <c r="J161" i="3"/>
  <c r="N161" i="3"/>
  <c r="G161" i="3"/>
  <c r="K161" i="3"/>
  <c r="D161" i="3"/>
  <c r="H161" i="3"/>
  <c r="L161" i="3"/>
  <c r="E114" i="3"/>
  <c r="D114" i="3"/>
  <c r="E163" i="3"/>
  <c r="I163" i="3"/>
  <c r="M163" i="3"/>
  <c r="J163" i="3"/>
  <c r="H163" i="3"/>
  <c r="F163" i="3"/>
  <c r="N163" i="3"/>
  <c r="G163" i="3"/>
  <c r="K163" i="3"/>
  <c r="L163" i="3"/>
  <c r="D163" i="3"/>
  <c r="J114" i="3"/>
  <c r="C163" i="3"/>
  <c r="C116" i="3"/>
  <c r="F116" i="3"/>
  <c r="K116" i="3"/>
  <c r="E116" i="3"/>
  <c r="J116" i="3"/>
  <c r="D116" i="3"/>
  <c r="I116" i="3"/>
  <c r="N116" i="3"/>
  <c r="H116" i="3"/>
  <c r="M116" i="3"/>
  <c r="G116" i="3"/>
  <c r="L116" i="3"/>
  <c r="C161" i="3"/>
  <c r="F114" i="3"/>
  <c r="N114" i="3"/>
  <c r="K114" i="3"/>
  <c r="L111" i="3"/>
  <c r="M114" i="3"/>
  <c r="L114" i="3"/>
  <c r="G114" i="3"/>
  <c r="I114" i="3"/>
  <c r="H114" i="3"/>
  <c r="C114" i="3"/>
  <c r="M158" i="3" l="1"/>
  <c r="M169" i="3" s="1"/>
  <c r="L122" i="3"/>
  <c r="M111" i="3"/>
  <c r="N158" i="3" l="1"/>
  <c r="N169" i="3" s="1"/>
  <c r="M122" i="3"/>
  <c r="N111" i="3"/>
  <c r="N122" i="3" s="1"/>
</calcChain>
</file>

<file path=xl/sharedStrings.xml><?xml version="1.0" encoding="utf-8"?>
<sst xmlns="http://schemas.openxmlformats.org/spreadsheetml/2006/main" count="434" uniqueCount="137">
  <si>
    <r>
      <rPr>
        <b/>
        <sz val="11"/>
        <color theme="1"/>
        <rFont val="Calibri"/>
        <family val="2"/>
        <scheme val="minor"/>
      </rPr>
      <t>Valores típicos</t>
    </r>
    <r>
      <rPr>
        <sz val="11"/>
        <color theme="1"/>
        <rFont val="Calibri"/>
        <family val="2"/>
        <scheme val="minor"/>
      </rPr>
      <t xml:space="preserve"> de referencia (modificables si interesa)</t>
    </r>
  </si>
  <si>
    <t xml:space="preserve">Valores a entrar </t>
  </si>
  <si>
    <t>Valores calculados</t>
  </si>
  <si>
    <t>isocratic HOLD Analit. Inicial (min.)</t>
  </si>
  <si>
    <t>Instrucciones</t>
  </si>
  <si>
    <r>
      <rPr>
        <b/>
        <sz val="11"/>
        <color theme="1"/>
        <rFont val="Calibri"/>
        <family val="2"/>
        <scheme val="minor"/>
      </rPr>
      <t xml:space="preserve">Flujo </t>
    </r>
    <r>
      <rPr>
        <sz val="11"/>
        <color theme="1"/>
        <rFont val="Calibri"/>
        <family val="2"/>
        <scheme val="minor"/>
      </rPr>
      <t>Analítico (mL/min)</t>
    </r>
  </si>
  <si>
    <t>Objetivo: Optimizar un gradiente FOCALIZADO a escala analítica y después traspasar el gradiente focalizado a columna PREPARATIVA</t>
  </si>
  <si>
    <r>
      <t>% inicial (</t>
    </r>
    <r>
      <rPr>
        <sz val="11"/>
        <color theme="1"/>
        <rFont val="Calibri"/>
        <family val="2"/>
        <scheme val="minor"/>
      </rPr>
      <t>gradiente) genérico</t>
    </r>
  </si>
  <si>
    <t>Intro: Previamente probar un gradiente lineal genérico como el de la figura.</t>
  </si>
  <si>
    <r>
      <rPr>
        <b/>
        <sz val="11"/>
        <color theme="1"/>
        <rFont val="Calibri"/>
        <family val="2"/>
        <scheme val="minor"/>
      </rPr>
      <t>isocratic HOLD</t>
    </r>
    <r>
      <rPr>
        <sz val="11"/>
        <color theme="1"/>
        <rFont val="Calibri"/>
        <family val="2"/>
        <scheme val="minor"/>
      </rPr>
      <t xml:space="preserve"> Analit. Inicial (min.)</t>
    </r>
  </si>
  <si>
    <r>
      <rPr>
        <b/>
        <sz val="11"/>
        <color theme="1"/>
        <rFont val="Calibri"/>
        <family val="2"/>
        <scheme val="minor"/>
      </rPr>
      <t>Entrar los valores</t>
    </r>
    <r>
      <rPr>
        <sz val="11"/>
        <color theme="1"/>
        <rFont val="Calibri"/>
        <family val="2"/>
        <scheme val="minor"/>
      </rPr>
      <t xml:space="preserve"> en la zona verdes (cada columna son ejemplos distintos e independientes para poder comparar pruebas)</t>
    </r>
  </si>
  <si>
    <r>
      <t xml:space="preserve">% inicial </t>
    </r>
    <r>
      <rPr>
        <sz val="11"/>
        <color theme="0" tint="-0.499984740745262"/>
        <rFont val="Calibri"/>
        <family val="2"/>
        <scheme val="minor"/>
      </rPr>
      <t>gradiente genérico</t>
    </r>
  </si>
  <si>
    <r>
      <rPr>
        <b/>
        <sz val="11"/>
        <color theme="1"/>
        <rFont val="Calibri"/>
        <family val="2"/>
        <scheme val="minor"/>
      </rPr>
      <t>Modifica</t>
    </r>
    <r>
      <rPr>
        <sz val="11"/>
        <color theme="1"/>
        <rFont val="Calibri"/>
        <family val="2"/>
        <scheme val="minor"/>
      </rPr>
      <t>r, si interesan, los</t>
    </r>
    <r>
      <rPr>
        <b/>
        <sz val="11"/>
        <color theme="1"/>
        <rFont val="Calibri"/>
        <family val="2"/>
        <scheme val="minor"/>
      </rPr>
      <t xml:space="preserve"> valores PROPUESTOS (</t>
    </r>
    <r>
      <rPr>
        <sz val="11"/>
        <color theme="1"/>
        <rFont val="Calibri"/>
        <family val="2"/>
        <scheme val="minor"/>
      </rPr>
      <t xml:space="preserve">los típicos) en la zona verdes claras </t>
    </r>
  </si>
  <si>
    <r>
      <rPr>
        <b/>
        <sz val="11"/>
        <color theme="1"/>
        <rFont val="Calibri"/>
        <family val="2"/>
        <scheme val="minor"/>
      </rPr>
      <t>Tiempo Gradiente</t>
    </r>
    <r>
      <rPr>
        <sz val="11"/>
        <color theme="1"/>
        <rFont val="Calibri"/>
        <family val="2"/>
        <scheme val="minor"/>
      </rPr>
      <t xml:space="preserve"> Analit. GENERICO (min.)</t>
    </r>
  </si>
  <si>
    <r>
      <t>Con fondo amarillo se representan los</t>
    </r>
    <r>
      <rPr>
        <b/>
        <sz val="11"/>
        <rFont val="Calibri"/>
        <family val="2"/>
        <scheme val="minor"/>
      </rPr>
      <t xml:space="preserve"> valores calculados </t>
    </r>
    <r>
      <rPr>
        <sz val="11"/>
        <rFont val="Calibri"/>
        <family val="2"/>
        <scheme val="minor"/>
      </rPr>
      <t>a entrar en el equipo para los experimentos</t>
    </r>
  </si>
  <si>
    <r>
      <t xml:space="preserve">% final </t>
    </r>
    <r>
      <rPr>
        <sz val="11"/>
        <color theme="1"/>
        <rFont val="Calibri"/>
        <family val="2"/>
        <scheme val="minor"/>
      </rPr>
      <t>gradiente genérico</t>
    </r>
  </si>
  <si>
    <t>Tiempo Hold LAVADO Isocrático final (min.)</t>
  </si>
  <si>
    <t>OPTIMIZACION ANALITICO GRADIENTE FOCALIZADO</t>
  </si>
  <si>
    <r>
      <rPr>
        <b/>
        <sz val="11"/>
        <color theme="1"/>
        <rFont val="Calibri"/>
        <family val="2"/>
        <scheme val="minor"/>
      </rPr>
      <t>Dwell Volume HPLC</t>
    </r>
    <r>
      <rPr>
        <sz val="11"/>
        <color theme="1"/>
        <rFont val="Calibri"/>
        <family val="2"/>
        <scheme val="minor"/>
      </rPr>
      <t xml:space="preserve"> Analit. (mL)</t>
    </r>
  </si>
  <si>
    <t>Lineas 30-44: dan los valores para la 1ª PROPUESTA de gradiente FOCALIZADO</t>
  </si>
  <si>
    <t>Longitud de la columna (mm.)</t>
  </si>
  <si>
    <t>Lineas 50-53: dan los valores para la 2ª PROPUESTA de gradiente FOCALIZADO- RECALCULADA a partir del resultado de la 1ª propuesta (liniea 42)</t>
  </si>
  <si>
    <r>
      <t xml:space="preserve">Diámetro columna (mm.) </t>
    </r>
    <r>
      <rPr>
        <sz val="11"/>
        <color rgb="FFFF0000"/>
        <rFont val="Calibri"/>
        <family val="2"/>
        <scheme val="minor"/>
      </rPr>
      <t>sólo para cálculos escalado</t>
    </r>
  </si>
  <si>
    <t>Lineas 59-60: dan los valores para la 3ª PROPUESTA de gradiente FOCALIZADO- RECALCULADA a partir del resultado de la 2ª propuesta (liniea 51)</t>
  </si>
  <si>
    <t>Tiempo elución compuesto interes (min.)</t>
  </si>
  <si>
    <r>
      <t xml:space="preserve">% por debajo %EV de INICIO Gradiente Focalizado (típico %EV-15%) </t>
    </r>
    <r>
      <rPr>
        <b/>
        <sz val="11"/>
        <color rgb="FFFF0000"/>
        <rFont val="Calibri"/>
        <family val="2"/>
        <scheme val="minor"/>
      </rPr>
      <t>entrar en negativo</t>
    </r>
  </si>
  <si>
    <t>TRASPASO GRADIENTE FOCALIZADO A COLUMNA PREPARATIVA</t>
  </si>
  <si>
    <t>% por encima %EV de INICIO Gradiente Focalizado (típico %EV1%)</t>
  </si>
  <si>
    <r>
      <t>Entrar en lineas</t>
    </r>
    <r>
      <rPr>
        <b/>
        <sz val="11"/>
        <color theme="1"/>
        <rFont val="Calibri"/>
        <family val="2"/>
        <scheme val="minor"/>
      </rPr>
      <t xml:space="preserve"> 85-92 -zona VERDE-los parámetros de la columna analítica </t>
    </r>
    <r>
      <rPr>
        <sz val="11"/>
        <color theme="1"/>
        <rFont val="Calibri"/>
        <family val="2"/>
        <scheme val="minor"/>
      </rPr>
      <t xml:space="preserve">utilizada para optimizar el gradietne focalizado.  En la </t>
    </r>
    <r>
      <rPr>
        <b/>
        <sz val="11"/>
        <color theme="1"/>
        <rFont val="Calibri"/>
        <family val="2"/>
        <scheme val="minor"/>
      </rPr>
      <t>zona amarilla, a modo de referencia, se muestran los valores que se habían utilizado</t>
    </r>
    <r>
      <rPr>
        <sz val="11"/>
        <color theme="1"/>
        <rFont val="Calibri"/>
        <family val="2"/>
        <scheme val="minor"/>
      </rPr>
      <t xml:space="preserve"> en la optimización del gradietne focalizado</t>
    </r>
  </si>
  <si>
    <r>
      <t xml:space="preserve">Factor para cálculo Duración Gradiente Focalilzado </t>
    </r>
    <r>
      <rPr>
        <sz val="11"/>
        <color theme="1"/>
        <rFont val="Calibri"/>
        <family val="2"/>
        <scheme val="minor"/>
      </rPr>
      <t xml:space="preserve">con respecto Long Columna (mm) Long/X </t>
    </r>
    <r>
      <rPr>
        <b/>
        <sz val="11"/>
        <color theme="1"/>
        <rFont val="Calibri"/>
        <family val="2"/>
        <scheme val="minor"/>
      </rPr>
      <t xml:space="preserve">(típico X=25)  </t>
    </r>
  </si>
  <si>
    <r>
      <t>Los resultados aparecen en la lineas 107 a 120</t>
    </r>
    <r>
      <rPr>
        <b/>
        <sz val="11"/>
        <color theme="1"/>
        <rFont val="Calibri"/>
        <family val="2"/>
        <scheme val="minor"/>
      </rPr>
      <t>. En estas lineas los cálculos utilizan el flujo porpuesto por las fórmulas</t>
    </r>
  </si>
  <si>
    <t>Tiempo del "salto" ANTES gradiente focalizado (min.)</t>
  </si>
  <si>
    <t>nº volumes columna para requilibrado</t>
  </si>
  <si>
    <r>
      <rPr>
        <b/>
        <i/>
        <sz val="11"/>
        <color theme="1"/>
        <rFont val="Calibri"/>
        <family val="2"/>
        <scheme val="minor"/>
      </rPr>
      <t>SI el usuario quiere modificar el flujo</t>
    </r>
    <r>
      <rPr>
        <b/>
        <sz val="11"/>
        <color theme="1"/>
        <rFont val="Calibri"/>
        <family val="2"/>
        <scheme val="minor"/>
      </rPr>
      <t xml:space="preserve"> de la columna preparativa, se define en linea 154verde </t>
    </r>
    <r>
      <rPr>
        <sz val="11"/>
        <color theme="1"/>
        <rFont val="Calibri"/>
        <family val="2"/>
        <scheme val="minor"/>
      </rPr>
      <t>,  la lineas 153 a 167 muestran los resultados de los cálculos utilizando el FLUJO propuesto por el USUARIO en linea 152 verde</t>
    </r>
  </si>
  <si>
    <t>Tiempo del "salto" DESPUES" gradiente focalizado (min.)</t>
  </si>
  <si>
    <t>% de elución CON RESPECTO a GRADIENTE  (típico 75%)</t>
  </si>
  <si>
    <t>Tiempo TOTAL método analítico -STOP TIME (min.)</t>
  </si>
  <si>
    <t>Tiempo RETARDO del gradiente (min.)</t>
  </si>
  <si>
    <t>OPTMIZACIÓN GRADIENTE FOCALIZADO A ESCALA ANALÍTICA</t>
  </si>
  <si>
    <t>Tiempo elución VIRTUAL/corregido comp. interes (min.)</t>
  </si>
  <si>
    <t>Pendiente del gradiente analítico   (%/min)</t>
  </si>
  <si>
    <r>
      <t xml:space="preserve">Pendiente del gradiente </t>
    </r>
    <r>
      <rPr>
        <b/>
        <sz val="11"/>
        <color theme="0" tint="-0.499984740745262"/>
        <rFont val="Calibri"/>
        <family val="2"/>
        <scheme val="minor"/>
      </rPr>
      <t>FOCALIZADO</t>
    </r>
    <r>
      <rPr>
        <sz val="11"/>
        <color theme="0" tint="-0.499984740745262"/>
        <rFont val="Calibri"/>
        <family val="2"/>
        <scheme val="minor"/>
      </rPr>
      <t xml:space="preserve">  ( %/min)</t>
    </r>
  </si>
  <si>
    <t>Duración de la etapa gradiente focalizado ( min)</t>
  </si>
  <si>
    <t>% elución SIN corregir del comp. Interés</t>
  </si>
  <si>
    <t>% elución virtual (EV) analítico del comp. Interés</t>
  </si>
  <si>
    <t>Tiempo final Hold isocrático inicial  (min.)</t>
  </si>
  <si>
    <r>
      <t>% inicial hold isocratico</t>
    </r>
    <r>
      <rPr>
        <sz val="11"/>
        <rFont val="Calibri"/>
        <family val="2"/>
        <scheme val="minor"/>
      </rPr>
      <t xml:space="preserve"> (0min. hasta X -ver siguiente liniea)</t>
    </r>
  </si>
  <si>
    <t>Tiempo INICIAL del gradiente focalizado (min.)</t>
  </si>
  <si>
    <t>% INICIAL del Gradiente FOCALIZADO</t>
  </si>
  <si>
    <t>Tiempo FINAL del gradiente focalizado (min.)</t>
  </si>
  <si>
    <r>
      <t xml:space="preserve">Tiempo FINAL </t>
    </r>
    <r>
      <rPr>
        <sz val="11"/>
        <rFont val="Calibri"/>
        <family val="2"/>
        <scheme val="minor"/>
      </rPr>
      <t xml:space="preserve"> del </t>
    </r>
    <r>
      <rPr>
        <b/>
        <sz val="11"/>
        <rFont val="Calibri"/>
        <family val="2"/>
        <scheme val="minor"/>
      </rPr>
      <t>gradiente de LAVADO</t>
    </r>
    <r>
      <rPr>
        <sz val="11"/>
        <rFont val="Calibri"/>
        <family val="2"/>
        <scheme val="minor"/>
      </rPr>
      <t xml:space="preserve"> final </t>
    </r>
  </si>
  <si>
    <r>
      <t xml:space="preserve">% FINAL </t>
    </r>
    <r>
      <rPr>
        <sz val="11"/>
        <rFont val="Calibri"/>
        <family val="2"/>
        <scheme val="minor"/>
      </rPr>
      <t xml:space="preserve"> del </t>
    </r>
    <r>
      <rPr>
        <b/>
        <sz val="11"/>
        <rFont val="Calibri"/>
        <family val="2"/>
        <scheme val="minor"/>
      </rPr>
      <t>gradiente de LAVADO</t>
    </r>
    <r>
      <rPr>
        <sz val="11"/>
        <rFont val="Calibri"/>
        <family val="2"/>
        <scheme val="minor"/>
      </rPr>
      <t xml:space="preserve"> final </t>
    </r>
  </si>
  <si>
    <t>Tiempo Hold LAVADO Isocrático final-STOP TIME (min.)</t>
  </si>
  <si>
    <t>Tiempo de reequilibrado al flujo de trabajo</t>
  </si>
  <si>
    <r>
      <t>DEBAJO CÁLCULOS PARA PROPONER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>REAJUSTE DEL GRADIENTE FOCALIZADO PARA QUE EL COMPUESTO ELUYA EN LA ZONA TARGET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FF99"/>
        <rFont val="Calibri"/>
        <family val="2"/>
        <scheme val="minor"/>
      </rPr>
      <t>DEL GRADIENTE FOCALIZADO:</t>
    </r>
  </si>
  <si>
    <t>Tiempo elución GRAD FOCALIZADO compuesto interes (min.)</t>
  </si>
  <si>
    <t>% elución virtual (EV) GRAD.FOCALIZADO del comp. Interés</t>
  </si>
  <si>
    <t xml:space="preserve">% de elución CON RESPECTO a GRADIENTE </t>
  </si>
  <si>
    <t>% TARGET de elución (% que correspondería al típico 75% de la zona de gradiente focalizado)</t>
  </si>
  <si>
    <t>Diferencia elución virtual - target</t>
  </si>
  <si>
    <t>NUEVO % INICIAL del Gradiente FOCALIZADO</t>
  </si>
  <si>
    <r>
      <t>DEBAJO CÁLCULOS PARA PROPONER un 2º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>REAJUSTE DEL GRADIENTE FOCALIZADO PARA QUE EL COMPUESTO ELUYA EN LA ZONA TARGET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FF99"/>
        <rFont val="Calibri"/>
        <family val="2"/>
        <scheme val="minor"/>
      </rPr>
      <t>DEL GRADIENTE FOCALIZADO:</t>
    </r>
  </si>
  <si>
    <t>NUEVO Tiempo elución 2º GRAD FOCALIZADO compuesto interes (min.)</t>
  </si>
  <si>
    <t>% TARGET de elución</t>
  </si>
  <si>
    <t>Arriba optimización gradiente Focalizado a escala analítica</t>
  </si>
  <si>
    <t xml:space="preserve">DEBAJO TRASPASO DE UN GRADIENTE FOCALIZADO (ESCALA ANALITICA) A UNA COLUMNA PREPARATIVA </t>
  </si>
  <si>
    <t xml:space="preserve">TRASPASO DE UN GRADIENTE FOCALIZADO (ESCALA ANALITICA) A UNA COLUMNA PREPARATIVA </t>
  </si>
  <si>
    <t>Ejemplos de traspaso</t>
  </si>
  <si>
    <t xml:space="preserve">Valores propuestos </t>
  </si>
  <si>
    <t>Valores a</t>
  </si>
  <si>
    <t>Grad Focalizado</t>
  </si>
  <si>
    <t>Traspasar</t>
  </si>
  <si>
    <r>
      <rPr>
        <b/>
        <sz val="12"/>
        <color theme="1"/>
        <rFont val="Calibri"/>
        <family val="2"/>
        <scheme val="minor"/>
      </rPr>
      <t xml:space="preserve">Flujo </t>
    </r>
    <r>
      <rPr>
        <sz val="12"/>
        <color theme="1"/>
        <rFont val="Calibri"/>
        <family val="2"/>
        <scheme val="minor"/>
      </rPr>
      <t>Analítico (mL/min)</t>
    </r>
  </si>
  <si>
    <r>
      <rPr>
        <b/>
        <sz val="12"/>
        <color theme="1"/>
        <rFont val="Calibri"/>
        <family val="2"/>
        <scheme val="minor"/>
      </rPr>
      <t>Diámetro</t>
    </r>
    <r>
      <rPr>
        <sz val="12"/>
        <color theme="1"/>
        <rFont val="Calibri"/>
        <family val="2"/>
        <scheme val="minor"/>
      </rPr>
      <t xml:space="preserve"> Col. Analit.( mm.)</t>
    </r>
  </si>
  <si>
    <r>
      <rPr>
        <b/>
        <sz val="12"/>
        <color theme="1"/>
        <rFont val="Calibri"/>
        <family val="2"/>
        <scheme val="minor"/>
      </rPr>
      <t xml:space="preserve">Longitud </t>
    </r>
    <r>
      <rPr>
        <sz val="12"/>
        <color theme="1"/>
        <rFont val="Calibri"/>
        <family val="2"/>
        <scheme val="minor"/>
      </rPr>
      <t>Col. Analit. (mm.)</t>
    </r>
  </si>
  <si>
    <r>
      <rPr>
        <b/>
        <sz val="12"/>
        <color theme="1"/>
        <rFont val="Calibri"/>
        <family val="2"/>
        <scheme val="minor"/>
      </rPr>
      <t xml:space="preserve">Tamaño Partícula </t>
    </r>
    <r>
      <rPr>
        <sz val="12"/>
        <color theme="1"/>
        <rFont val="Calibri"/>
        <family val="2"/>
        <scheme val="minor"/>
      </rPr>
      <t>Col. Analit.  (µm)</t>
    </r>
  </si>
  <si>
    <r>
      <rPr>
        <b/>
        <sz val="12"/>
        <color theme="1"/>
        <rFont val="Calibri"/>
        <family val="2"/>
        <scheme val="minor"/>
      </rPr>
      <t>Dwell Volume HPLC</t>
    </r>
    <r>
      <rPr>
        <sz val="12"/>
        <color theme="1"/>
        <rFont val="Calibri"/>
        <family val="2"/>
        <scheme val="minor"/>
      </rPr>
      <t xml:space="preserve"> Analit. (mL)</t>
    </r>
  </si>
  <si>
    <r>
      <t xml:space="preserve">Tiempo final </t>
    </r>
    <r>
      <rPr>
        <b/>
        <sz val="12"/>
        <color theme="1"/>
        <rFont val="Calibri"/>
        <family val="2"/>
        <scheme val="minor"/>
      </rPr>
      <t>isocratic HOLD</t>
    </r>
    <r>
      <rPr>
        <sz val="12"/>
        <color theme="1"/>
        <rFont val="Calibri"/>
        <family val="2"/>
        <scheme val="minor"/>
      </rPr>
      <t xml:space="preserve"> Analit. (min.)</t>
    </r>
  </si>
  <si>
    <r>
      <rPr>
        <b/>
        <sz val="12"/>
        <color theme="1"/>
        <rFont val="Calibri"/>
        <family val="2"/>
        <scheme val="minor"/>
      </rPr>
      <t>Tiempo Gradiente</t>
    </r>
    <r>
      <rPr>
        <sz val="12"/>
        <color theme="1"/>
        <rFont val="Calibri"/>
        <family val="2"/>
        <scheme val="minor"/>
      </rPr>
      <t xml:space="preserve"> FOCALIZADO Analit. min</t>
    </r>
  </si>
  <si>
    <r>
      <rPr>
        <b/>
        <sz val="12"/>
        <color theme="1"/>
        <rFont val="Calibri"/>
        <family val="2"/>
        <scheme val="minor"/>
      </rPr>
      <t>Volumen inyección</t>
    </r>
    <r>
      <rPr>
        <sz val="12"/>
        <color theme="1"/>
        <rFont val="Calibri"/>
        <family val="2"/>
        <scheme val="minor"/>
      </rPr>
      <t>. Analit. µL</t>
    </r>
  </si>
  <si>
    <t>% incial -hold isocrático inicial</t>
  </si>
  <si>
    <t xml:space="preserve"> VACIO</t>
  </si>
  <si>
    <t xml:space="preserve">Tiempo FINAL  del gradiente de LAVADO final </t>
  </si>
  <si>
    <t xml:space="preserve">% FINAL  del gradiente de LAVADO final </t>
  </si>
  <si>
    <t>Diámetro Col. PREPARATIVA</t>
  </si>
  <si>
    <t>Longitud Col. ol. PREPARATIVA</t>
  </si>
  <si>
    <t>Tamaño Partícula Col.  PREPARATIVA</t>
  </si>
  <si>
    <t>Dwell Volume HPLC PREPARATIVA</t>
  </si>
  <si>
    <t>FLUJO Col. PREPARATIVA</t>
  </si>
  <si>
    <t>ISOCRATIC HOLD PREPARATIVA (min.)</t>
  </si>
  <si>
    <t>TIEMPO GRADIENTE PREPARATIVO (min.)</t>
  </si>
  <si>
    <t>VOLUMEN de inyección PREPARATIVA</t>
  </si>
  <si>
    <t>% incial + hold isocrático inicial PREPARATIVO A 0MIN</t>
  </si>
  <si>
    <r>
      <t xml:space="preserve">Tiempo final </t>
    </r>
    <r>
      <rPr>
        <b/>
        <sz val="11"/>
        <color theme="1"/>
        <rFont val="Calibri"/>
        <family val="2"/>
        <scheme val="minor"/>
      </rPr>
      <t>isocratic HOLD</t>
    </r>
    <r>
      <rPr>
        <sz val="11"/>
        <color theme="1"/>
        <rFont val="Calibri"/>
        <family val="2"/>
        <scheme val="minor"/>
      </rPr>
      <t xml:space="preserve"> PREPARATIVO (min.) </t>
    </r>
  </si>
  <si>
    <t>Tiempo INICIAL del gradiente focalizado PREP (min.)</t>
  </si>
  <si>
    <t>% INICIAL del Gradiente FOCALIZADO PREPARATIVO</t>
  </si>
  <si>
    <t>Tiempo FINAL del gradiente focalizado PREAPRATIVO (min.)</t>
  </si>
  <si>
    <r>
      <t xml:space="preserve">Tiempo FINAL </t>
    </r>
    <r>
      <rPr>
        <sz val="11"/>
        <rFont val="Calibri"/>
        <family val="2"/>
        <scheme val="minor"/>
      </rPr>
      <t xml:space="preserve"> del </t>
    </r>
    <r>
      <rPr>
        <b/>
        <sz val="11"/>
        <rFont val="Calibri"/>
        <family val="2"/>
        <scheme val="minor"/>
      </rPr>
      <t>gradiente de LAVADO</t>
    </r>
    <r>
      <rPr>
        <sz val="11"/>
        <rFont val="Calibri"/>
        <family val="2"/>
        <scheme val="minor"/>
      </rPr>
      <t xml:space="preserve"> final PREPARATIVO</t>
    </r>
  </si>
  <si>
    <r>
      <t xml:space="preserve"> % FINAL </t>
    </r>
    <r>
      <rPr>
        <sz val="11"/>
        <rFont val="Calibri"/>
        <family val="2"/>
        <scheme val="minor"/>
      </rPr>
      <t xml:space="preserve"> del </t>
    </r>
    <r>
      <rPr>
        <b/>
        <sz val="11"/>
        <rFont val="Calibri"/>
        <family val="2"/>
        <scheme val="minor"/>
      </rPr>
      <t>gradiente de LAVADO</t>
    </r>
    <r>
      <rPr>
        <sz val="11"/>
        <rFont val="Calibri"/>
        <family val="2"/>
        <scheme val="minor"/>
      </rPr>
      <t xml:space="preserve"> final PREAPRATIVO</t>
    </r>
  </si>
  <si>
    <t>Tiempo de reequilibrado al flujo de trabajo (min.)</t>
  </si>
  <si>
    <t>Arriba TRASPASO a gradiente Focalizado utilizando el FLUJO CALCULADO</t>
  </si>
  <si>
    <r>
      <t xml:space="preserve">DEBAJO TRASPASO DE UN GRADIENTE FOCALIZADO  A UNA COLUMNA PREPARATIVA - </t>
    </r>
    <r>
      <rPr>
        <b/>
        <i/>
        <u/>
        <sz val="20"/>
        <color rgb="FF7030A0"/>
        <rFont val="Calibri"/>
        <family val="2"/>
        <scheme val="minor"/>
      </rPr>
      <t xml:space="preserve">UTILIZANDO UN FLUJO DEFINIDO POR USUARIO </t>
    </r>
    <r>
      <rPr>
        <b/>
        <sz val="20"/>
        <color rgb="FF7030A0"/>
        <rFont val="Calibri"/>
        <family val="2"/>
        <scheme val="minor"/>
      </rPr>
      <t>(POR EJEMPLO POR LIMITACIÓN DE FLUJO O PRESIÓN DEL EQUIPO)</t>
    </r>
  </si>
  <si>
    <r>
      <rPr>
        <b/>
        <i/>
        <u/>
        <sz val="16"/>
        <color rgb="FFC00000"/>
        <rFont val="Calibri"/>
        <family val="2"/>
        <scheme val="minor"/>
      </rPr>
      <t>AL FLUJO DEFINIDO POR USUARIO</t>
    </r>
    <r>
      <rPr>
        <b/>
        <sz val="16"/>
        <color rgb="FFC00000"/>
        <rFont val="Calibri"/>
        <family val="2"/>
        <scheme val="minor"/>
      </rPr>
      <t xml:space="preserve"> TRASPASO DE UN GRADIENTE FOCALIZADO (ESCALA ANALITICA) A UNA COLUMNA PREPARATIVA </t>
    </r>
  </si>
  <si>
    <t>FLUJO Col. PREPARATIVA PROPUESTO</t>
  </si>
  <si>
    <t>FLUJO ESPECIFICADO POR USUARIO</t>
  </si>
  <si>
    <r>
      <rPr>
        <b/>
        <sz val="11"/>
        <color theme="1"/>
        <rFont val="Calibri"/>
        <family val="2"/>
        <scheme val="minor"/>
      </rPr>
      <t xml:space="preserve">Flujo </t>
    </r>
    <r>
      <rPr>
        <sz val="11"/>
        <color theme="1"/>
        <rFont val="Calibri"/>
        <family val="2"/>
        <scheme val="minor"/>
      </rPr>
      <t>Analítico mL/min</t>
    </r>
  </si>
  <si>
    <r>
      <rPr>
        <b/>
        <sz val="11"/>
        <color theme="1"/>
        <rFont val="Calibri"/>
        <family val="2"/>
        <scheme val="minor"/>
      </rPr>
      <t>Diámetro</t>
    </r>
    <r>
      <rPr>
        <sz val="11"/>
        <color theme="1"/>
        <rFont val="Calibri"/>
        <family val="2"/>
        <scheme val="minor"/>
      </rPr>
      <t xml:space="preserve"> Col. Analit. mm</t>
    </r>
  </si>
  <si>
    <r>
      <rPr>
        <b/>
        <sz val="11"/>
        <color theme="1"/>
        <rFont val="Calibri"/>
        <family val="2"/>
        <scheme val="minor"/>
      </rPr>
      <t xml:space="preserve">Longitud </t>
    </r>
    <r>
      <rPr>
        <sz val="11"/>
        <color theme="1"/>
        <rFont val="Calibri"/>
        <family val="2"/>
        <scheme val="minor"/>
      </rPr>
      <t>Col. Analit. Mm</t>
    </r>
  </si>
  <si>
    <r>
      <rPr>
        <b/>
        <sz val="11"/>
        <color theme="1"/>
        <rFont val="Calibri"/>
        <family val="2"/>
        <scheme val="minor"/>
      </rPr>
      <t xml:space="preserve">Tamaño Partícula </t>
    </r>
    <r>
      <rPr>
        <sz val="11"/>
        <color theme="1"/>
        <rFont val="Calibri"/>
        <family val="2"/>
        <scheme val="minor"/>
      </rPr>
      <t>Col. Analit.  µm</t>
    </r>
  </si>
  <si>
    <r>
      <rPr>
        <b/>
        <sz val="11"/>
        <color theme="1"/>
        <rFont val="Calibri"/>
        <family val="2"/>
        <scheme val="minor"/>
      </rPr>
      <t>isocratic HOLD</t>
    </r>
    <r>
      <rPr>
        <sz val="11"/>
        <color theme="1"/>
        <rFont val="Calibri"/>
        <family val="2"/>
        <scheme val="minor"/>
      </rPr>
      <t xml:space="preserve"> Analit. min</t>
    </r>
  </si>
  <si>
    <r>
      <rPr>
        <b/>
        <sz val="11"/>
        <color theme="1"/>
        <rFont val="Calibri"/>
        <family val="2"/>
        <scheme val="minor"/>
      </rPr>
      <t>Tiempo Gradiente</t>
    </r>
    <r>
      <rPr>
        <sz val="11"/>
        <color theme="1"/>
        <rFont val="Calibri"/>
        <family val="2"/>
        <scheme val="minor"/>
      </rPr>
      <t xml:space="preserve"> Analit. min</t>
    </r>
  </si>
  <si>
    <r>
      <rPr>
        <b/>
        <sz val="11"/>
        <color theme="1"/>
        <rFont val="Calibri"/>
        <family val="2"/>
        <scheme val="minor"/>
      </rPr>
      <t>Volumen inyección</t>
    </r>
    <r>
      <rPr>
        <sz val="11"/>
        <color theme="1"/>
        <rFont val="Calibri"/>
        <family val="2"/>
        <scheme val="minor"/>
      </rPr>
      <t>. Analit. µL</t>
    </r>
  </si>
  <si>
    <r>
      <rPr>
        <b/>
        <sz val="11"/>
        <color theme="8"/>
        <rFont val="Calibri"/>
        <family val="2"/>
        <scheme val="minor"/>
      </rPr>
      <t>Diámetro</t>
    </r>
    <r>
      <rPr>
        <sz val="11"/>
        <color theme="8"/>
        <rFont val="Calibri"/>
        <family val="2"/>
        <scheme val="minor"/>
      </rPr>
      <t xml:space="preserve"> Col. </t>
    </r>
    <r>
      <rPr>
        <b/>
        <sz val="11"/>
        <color theme="8"/>
        <rFont val="Calibri"/>
        <family val="2"/>
        <scheme val="minor"/>
      </rPr>
      <t>PREPARATIVA</t>
    </r>
  </si>
  <si>
    <r>
      <rPr>
        <b/>
        <sz val="11"/>
        <color theme="8"/>
        <rFont val="Calibri"/>
        <family val="2"/>
        <scheme val="minor"/>
      </rPr>
      <t xml:space="preserve">Longitud </t>
    </r>
    <r>
      <rPr>
        <sz val="11"/>
        <color theme="8"/>
        <rFont val="Calibri"/>
        <family val="2"/>
        <scheme val="minor"/>
      </rPr>
      <t>Col. ol. PREPARATIVA</t>
    </r>
  </si>
  <si>
    <r>
      <rPr>
        <b/>
        <sz val="11"/>
        <color theme="8"/>
        <rFont val="Calibri"/>
        <family val="2"/>
        <scheme val="minor"/>
      </rPr>
      <t xml:space="preserve">Tamaño Partícula </t>
    </r>
    <r>
      <rPr>
        <sz val="11"/>
        <color theme="8"/>
        <rFont val="Calibri"/>
        <family val="2"/>
        <scheme val="minor"/>
      </rPr>
      <t>Col.  PREPARATIVA</t>
    </r>
  </si>
  <si>
    <r>
      <rPr>
        <b/>
        <sz val="11"/>
        <color theme="8"/>
        <rFont val="Calibri"/>
        <family val="2"/>
        <scheme val="minor"/>
      </rPr>
      <t>Dwell Volume HPLC</t>
    </r>
    <r>
      <rPr>
        <sz val="11"/>
        <color theme="8"/>
        <rFont val="Calibri"/>
        <family val="2"/>
        <scheme val="minor"/>
      </rPr>
      <t xml:space="preserve"> PREPARATIVA</t>
    </r>
  </si>
  <si>
    <r>
      <rPr>
        <b/>
        <sz val="12"/>
        <color theme="8"/>
        <rFont val="Calibri"/>
        <family val="2"/>
        <scheme val="minor"/>
      </rPr>
      <t>FLUJO</t>
    </r>
    <r>
      <rPr>
        <sz val="11"/>
        <color theme="8"/>
        <rFont val="Calibri"/>
        <family val="2"/>
        <scheme val="minor"/>
      </rPr>
      <t xml:space="preserve"> Col. </t>
    </r>
    <r>
      <rPr>
        <b/>
        <sz val="11"/>
        <color theme="8"/>
        <rFont val="Calibri"/>
        <family val="2"/>
        <scheme val="minor"/>
      </rPr>
      <t>PREPARATIVA</t>
    </r>
  </si>
  <si>
    <r>
      <rPr>
        <b/>
        <sz val="12"/>
        <color theme="8"/>
        <rFont val="Calibri"/>
        <family val="2"/>
        <scheme val="minor"/>
      </rPr>
      <t>ISOCRATIC HOLD</t>
    </r>
    <r>
      <rPr>
        <sz val="11"/>
        <color theme="8"/>
        <rFont val="Calibri"/>
        <family val="2"/>
        <scheme val="minor"/>
      </rPr>
      <t xml:space="preserve"> </t>
    </r>
    <r>
      <rPr>
        <b/>
        <sz val="11"/>
        <color theme="8"/>
        <rFont val="Calibri"/>
        <family val="2"/>
        <scheme val="minor"/>
      </rPr>
      <t>PREPARATIVA</t>
    </r>
  </si>
  <si>
    <r>
      <rPr>
        <b/>
        <sz val="12"/>
        <color theme="8"/>
        <rFont val="Calibri"/>
        <family val="2"/>
        <scheme val="minor"/>
      </rPr>
      <t>TIEMPO GRADIENTE</t>
    </r>
    <r>
      <rPr>
        <sz val="11"/>
        <color theme="8"/>
        <rFont val="Calibri"/>
        <family val="2"/>
        <scheme val="minor"/>
      </rPr>
      <t xml:space="preserve"> </t>
    </r>
    <r>
      <rPr>
        <b/>
        <sz val="11"/>
        <color theme="8"/>
        <rFont val="Calibri"/>
        <family val="2"/>
        <scheme val="minor"/>
      </rPr>
      <t>PREPARATIVO</t>
    </r>
  </si>
  <si>
    <r>
      <rPr>
        <b/>
        <sz val="12"/>
        <color theme="8"/>
        <rFont val="Calibri"/>
        <family val="2"/>
        <scheme val="minor"/>
      </rPr>
      <t>VOLUMEN de inyección</t>
    </r>
    <r>
      <rPr>
        <sz val="11"/>
        <color theme="8"/>
        <rFont val="Calibri"/>
        <family val="2"/>
        <scheme val="minor"/>
      </rPr>
      <t xml:space="preserve"> </t>
    </r>
    <r>
      <rPr>
        <b/>
        <sz val="11"/>
        <color theme="8"/>
        <rFont val="Calibri"/>
        <family val="2"/>
        <scheme val="minor"/>
      </rPr>
      <t>PREPARATIVA</t>
    </r>
  </si>
  <si>
    <t>Cálculos orientativos µg/fracción</t>
  </si>
  <si>
    <t>muestra total gr.</t>
  </si>
  <si>
    <t>volumen muestra total mL</t>
  </si>
  <si>
    <t>Volumen inyectado: mL</t>
  </si>
  <si>
    <t>Flujo trabajo: mL/min</t>
  </si>
  <si>
    <t>Estimación de µg/fracción SIN CORRECCION POR INTENSIDAD</t>
  </si>
  <si>
    <t>Franja de tiempo TOTAL de elución muestra: min</t>
  </si>
  <si>
    <t>Mínimo volumen de colección: mL</t>
  </si>
  <si>
    <t>Máxima volumen de colección: mL</t>
  </si>
  <si>
    <t>Típico volumen de colección: mL</t>
  </si>
  <si>
    <t>Promedio volumen de colección: mL (min+max/2)</t>
  </si>
  <si>
    <t>Máx Intensidad pico colectado  mUA</t>
  </si>
  <si>
    <t>La corrección de intensidad ya se realizada "en parte" al aumentar el tiempo de colección de picos intensos - al ser estos más anchos"</t>
  </si>
  <si>
    <t>Min intensidad pico colectado  mUA</t>
  </si>
  <si>
    <t>Ratio max Abs/min abs</t>
  </si>
  <si>
    <t>Volumen total coletado (Franja total *Flujo) mL</t>
  </si>
  <si>
    <t>mg muestra/mL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</si>
</sst>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9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i/>
      <u/>
      <sz val="20"/>
      <color rgb="FF7030A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u/>
      <sz val="16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4" borderId="0" xfId="0" applyFill="1"/>
    <xf numFmtId="0" fontId="0" fillId="4" borderId="5" xfId="0" applyFill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3" borderId="4" xfId="0" applyNumberFormat="1" applyFill="1" applyBorder="1"/>
    <xf numFmtId="2" fontId="0" fillId="3" borderId="5" xfId="0" applyNumberFormat="1" applyFill="1" applyBorder="1"/>
    <xf numFmtId="164" fontId="0" fillId="3" borderId="6" xfId="0" applyNumberFormat="1" applyFill="1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2" borderId="0" xfId="0" applyFill="1"/>
    <xf numFmtId="0" fontId="0" fillId="3" borderId="0" xfId="0" applyFill="1"/>
    <xf numFmtId="9" fontId="0" fillId="8" borderId="0" xfId="1" applyFont="1" applyFill="1"/>
    <xf numFmtId="0" fontId="0" fillId="8" borderId="0" xfId="0" applyFill="1"/>
    <xf numFmtId="0" fontId="8" fillId="0" borderId="0" xfId="0" applyFont="1" applyAlignment="1">
      <alignment horizontal="left"/>
    </xf>
    <xf numFmtId="0" fontId="0" fillId="8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9" fontId="0" fillId="8" borderId="0" xfId="1" applyFont="1" applyFill="1" applyAlignment="1">
      <alignment vertical="center"/>
    </xf>
    <xf numFmtId="0" fontId="8" fillId="10" borderId="0" xfId="0" applyFont="1" applyFill="1"/>
    <xf numFmtId="10" fontId="8" fillId="10" borderId="0" xfId="1" applyNumberFormat="1" applyFont="1" applyFill="1"/>
    <xf numFmtId="2" fontId="8" fillId="10" borderId="0" xfId="1" applyNumberFormat="1" applyFont="1" applyFill="1"/>
    <xf numFmtId="10" fontId="0" fillId="10" borderId="0" xfId="0" applyNumberFormat="1" applyFill="1"/>
    <xf numFmtId="0" fontId="11" fillId="7" borderId="0" xfId="0" applyFont="1" applyFill="1" applyAlignment="1">
      <alignment horizontal="left"/>
    </xf>
    <xf numFmtId="0" fontId="11" fillId="7" borderId="0" xfId="0" applyFont="1" applyFill="1"/>
    <xf numFmtId="0" fontId="0" fillId="7" borderId="0" xfId="0" applyFill="1" applyAlignment="1">
      <alignment horizontal="left"/>
    </xf>
    <xf numFmtId="10" fontId="0" fillId="7" borderId="0" xfId="0" applyNumberFormat="1" applyFill="1"/>
    <xf numFmtId="0" fontId="11" fillId="10" borderId="7" xfId="0" applyFont="1" applyFill="1" applyBorder="1"/>
    <xf numFmtId="165" fontId="11" fillId="10" borderId="8" xfId="0" applyNumberFormat="1" applyFont="1" applyFill="1" applyBorder="1"/>
    <xf numFmtId="2" fontId="11" fillId="10" borderId="7" xfId="0" applyNumberFormat="1" applyFont="1" applyFill="1" applyBorder="1"/>
    <xf numFmtId="2" fontId="8" fillId="10" borderId="0" xfId="0" applyNumberFormat="1" applyFont="1" applyFill="1"/>
    <xf numFmtId="2" fontId="0" fillId="8" borderId="0" xfId="0" applyNumberFormat="1" applyFill="1" applyAlignment="1">
      <alignment vertical="center"/>
    </xf>
    <xf numFmtId="9" fontId="0" fillId="10" borderId="8" xfId="0" applyNumberFormat="1" applyFill="1" applyBorder="1"/>
    <xf numFmtId="9" fontId="11" fillId="10" borderId="9" xfId="0" applyNumberFormat="1" applyFont="1" applyFill="1" applyBorder="1"/>
    <xf numFmtId="164" fontId="11" fillId="10" borderId="8" xfId="0" applyNumberFormat="1" applyFont="1" applyFill="1" applyBorder="1"/>
    <xf numFmtId="0" fontId="2" fillId="0" borderId="10" xfId="0" applyFont="1" applyBorder="1" applyAlignment="1">
      <alignment horizontal="left"/>
    </xf>
    <xf numFmtId="0" fontId="0" fillId="10" borderId="0" xfId="0" applyFill="1"/>
    <xf numFmtId="2" fontId="0" fillId="10" borderId="0" xfId="0" applyNumberFormat="1" applyFill="1"/>
    <xf numFmtId="10" fontId="0" fillId="10" borderId="0" xfId="1" applyNumberFormat="1" applyFont="1" applyFill="1"/>
    <xf numFmtId="9" fontId="0" fillId="10" borderId="0" xfId="1" applyFont="1" applyFill="1"/>
    <xf numFmtId="0" fontId="13" fillId="10" borderId="1" xfId="0" applyFont="1" applyFill="1" applyBorder="1" applyAlignment="1">
      <alignment horizontal="left"/>
    </xf>
    <xf numFmtId="0" fontId="13" fillId="10" borderId="3" xfId="0" applyFont="1" applyFill="1" applyBorder="1" applyAlignment="1">
      <alignment horizontal="left"/>
    </xf>
    <xf numFmtId="10" fontId="13" fillId="10" borderId="7" xfId="0" applyNumberFormat="1" applyFont="1" applyFill="1" applyBorder="1"/>
    <xf numFmtId="10" fontId="13" fillId="10" borderId="8" xfId="0" applyNumberFormat="1" applyFont="1" applyFill="1" applyBorder="1"/>
    <xf numFmtId="0" fontId="14" fillId="11" borderId="0" xfId="0" applyFont="1" applyFill="1" applyAlignment="1">
      <alignment horizontal="left"/>
    </xf>
    <xf numFmtId="0" fontId="2" fillId="11" borderId="0" xfId="0" applyFont="1" applyFill="1"/>
    <xf numFmtId="0" fontId="0" fillId="11" borderId="0" xfId="0" applyFill="1"/>
    <xf numFmtId="2" fontId="0" fillId="2" borderId="11" xfId="0" applyNumberFormat="1" applyFill="1" applyBorder="1" applyProtection="1">
      <protection locked="0"/>
    </xf>
    <xf numFmtId="164" fontId="0" fillId="2" borderId="0" xfId="0" applyNumberFormat="1" applyFill="1" applyProtection="1">
      <protection locked="0"/>
    </xf>
    <xf numFmtId="9" fontId="0" fillId="2" borderId="0" xfId="1" applyFont="1" applyFill="1" applyProtection="1">
      <protection locked="0"/>
    </xf>
    <xf numFmtId="164" fontId="0" fillId="2" borderId="0" xfId="1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11" fillId="12" borderId="1" xfId="0" applyFont="1" applyFill="1" applyBorder="1" applyAlignment="1">
      <alignment horizontal="left"/>
    </xf>
    <xf numFmtId="0" fontId="11" fillId="12" borderId="3" xfId="0" applyFont="1" applyFill="1" applyBorder="1" applyAlignment="1">
      <alignment horizontal="left"/>
    </xf>
    <xf numFmtId="0" fontId="11" fillId="12" borderId="1" xfId="0" applyFont="1" applyFill="1" applyBorder="1"/>
    <xf numFmtId="0" fontId="11" fillId="12" borderId="2" xfId="0" applyFont="1" applyFill="1" applyBorder="1"/>
    <xf numFmtId="0" fontId="2" fillId="12" borderId="3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left"/>
    </xf>
    <xf numFmtId="165" fontId="11" fillId="10" borderId="7" xfId="1" applyNumberFormat="1" applyFont="1" applyFill="1" applyBorder="1"/>
    <xf numFmtId="2" fontId="11" fillId="10" borderId="12" xfId="0" applyNumberFormat="1" applyFont="1" applyFill="1" applyBorder="1"/>
    <xf numFmtId="9" fontId="11" fillId="10" borderId="0" xfId="0" applyNumberFormat="1" applyFont="1" applyFill="1"/>
    <xf numFmtId="164" fontId="11" fillId="10" borderId="13" xfId="0" applyNumberFormat="1" applyFont="1" applyFill="1" applyBorder="1"/>
    <xf numFmtId="0" fontId="11" fillId="5" borderId="0" xfId="0" applyFont="1" applyFill="1"/>
    <xf numFmtId="9" fontId="0" fillId="0" borderId="0" xfId="0" applyNumberFormat="1" applyAlignment="1">
      <alignment horizontal="left"/>
    </xf>
    <xf numFmtId="164" fontId="0" fillId="10" borderId="0" xfId="0" applyNumberFormat="1" applyFill="1" applyAlignment="1">
      <alignment horizontal="left"/>
    </xf>
    <xf numFmtId="0" fontId="19" fillId="2" borderId="5" xfId="0" applyFont="1" applyFill="1" applyBorder="1" applyProtection="1">
      <protection locked="0"/>
    </xf>
    <xf numFmtId="0" fontId="19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10" borderId="0" xfId="0" applyFill="1" applyAlignment="1">
      <alignment horizontal="left"/>
    </xf>
    <xf numFmtId="164" fontId="0" fillId="10" borderId="12" xfId="0" applyNumberFormat="1" applyFill="1" applyBorder="1" applyAlignment="1">
      <alignment horizontal="left"/>
    </xf>
    <xf numFmtId="0" fontId="0" fillId="12" borderId="3" xfId="0" applyFill="1" applyBorder="1" applyAlignment="1">
      <alignment horizontal="left"/>
    </xf>
    <xf numFmtId="0" fontId="0" fillId="2" borderId="8" xfId="0" applyFill="1" applyBorder="1" applyProtection="1">
      <protection locked="0"/>
    </xf>
    <xf numFmtId="2" fontId="0" fillId="10" borderId="0" xfId="0" applyNumberFormat="1" applyFill="1" applyAlignment="1">
      <alignment horizontal="left"/>
    </xf>
    <xf numFmtId="0" fontId="0" fillId="10" borderId="13" xfId="0" applyFill="1" applyBorder="1" applyAlignment="1">
      <alignment horizontal="left"/>
    </xf>
    <xf numFmtId="0" fontId="19" fillId="2" borderId="4" xfId="0" applyFont="1" applyFill="1" applyBorder="1" applyProtection="1">
      <protection locked="0"/>
    </xf>
    <xf numFmtId="165" fontId="8" fillId="10" borderId="0" xfId="1" applyNumberFormat="1" applyFont="1" applyFill="1" applyBorder="1"/>
    <xf numFmtId="0" fontId="8" fillId="5" borderId="0" xfId="0" applyFont="1" applyFill="1"/>
    <xf numFmtId="9" fontId="8" fillId="10" borderId="0" xfId="0" applyNumberFormat="1" applyFont="1" applyFill="1"/>
    <xf numFmtId="164" fontId="8" fillId="10" borderId="0" xfId="0" applyNumberFormat="1" applyFont="1" applyFill="1"/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12" borderId="2" xfId="0" applyFont="1" applyFill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0" fillId="12" borderId="1" xfId="0" applyFill="1" applyBorder="1" applyAlignment="1">
      <alignment horizontal="left"/>
    </xf>
    <xf numFmtId="164" fontId="0" fillId="3" borderId="5" xfId="0" applyNumberFormat="1" applyFill="1" applyBorder="1"/>
    <xf numFmtId="164" fontId="0" fillId="10" borderId="8" xfId="0" applyNumberFormat="1" applyFill="1" applyBorder="1" applyAlignment="1">
      <alignment horizontal="left"/>
    </xf>
    <xf numFmtId="165" fontId="11" fillId="10" borderId="8" xfId="1" applyNumberFormat="1" applyFont="1" applyFill="1" applyBorder="1"/>
    <xf numFmtId="0" fontId="11" fillId="10" borderId="12" xfId="0" applyFont="1" applyFill="1" applyBorder="1"/>
    <xf numFmtId="165" fontId="11" fillId="10" borderId="13" xfId="1" applyNumberFormat="1" applyFont="1" applyFill="1" applyBorder="1"/>
    <xf numFmtId="0" fontId="0" fillId="0" borderId="1" xfId="0" applyBorder="1"/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/>
    <xf numFmtId="0" fontId="2" fillId="10" borderId="0" xfId="0" applyFont="1" applyFill="1"/>
    <xf numFmtId="0" fontId="17" fillId="2" borderId="0" xfId="0" applyFont="1" applyFill="1"/>
    <xf numFmtId="0" fontId="17" fillId="2" borderId="9" xfId="0" applyFont="1" applyFill="1" applyBorder="1"/>
    <xf numFmtId="0" fontId="6" fillId="0" borderId="2" xfId="0" applyFont="1" applyBorder="1" applyAlignment="1">
      <alignment horizontal="center"/>
    </xf>
    <xf numFmtId="0" fontId="18" fillId="10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8" fillId="12" borderId="2" xfId="0" applyFont="1" applyFill="1" applyBorder="1"/>
    <xf numFmtId="0" fontId="0" fillId="4" borderId="2" xfId="0" applyFill="1" applyBorder="1"/>
    <xf numFmtId="0" fontId="11" fillId="5" borderId="2" xfId="0" applyFont="1" applyFill="1" applyBorder="1" applyAlignment="1">
      <alignment horizontal="left"/>
    </xf>
    <xf numFmtId="9" fontId="0" fillId="3" borderId="7" xfId="1" applyFont="1" applyFill="1" applyBorder="1" applyProtection="1"/>
    <xf numFmtId="2" fontId="0" fillId="3" borderId="8" xfId="0" applyNumberFormat="1" applyFill="1" applyBorder="1"/>
    <xf numFmtId="165" fontId="0" fillId="3" borderId="6" xfId="1" applyNumberFormat="1" applyFont="1" applyFill="1" applyBorder="1" applyProtection="1"/>
    <xf numFmtId="165" fontId="0" fillId="3" borderId="5" xfId="1" applyNumberFormat="1" applyFont="1" applyFill="1" applyBorder="1" applyProtection="1"/>
    <xf numFmtId="2" fontId="0" fillId="3" borderId="6" xfId="0" applyNumberFormat="1" applyFill="1" applyBorder="1"/>
    <xf numFmtId="0" fontId="24" fillId="3" borderId="2" xfId="0" applyFont="1" applyFill="1" applyBorder="1" applyAlignment="1">
      <alignment horizontal="left"/>
    </xf>
    <xf numFmtId="2" fontId="8" fillId="3" borderId="4" xfId="0" applyNumberFormat="1" applyFont="1" applyFill="1" applyBorder="1"/>
    <xf numFmtId="0" fontId="25" fillId="0" borderId="1" xfId="0" applyFont="1" applyBorder="1" applyAlignment="1">
      <alignment horizontal="left"/>
    </xf>
    <xf numFmtId="0" fontId="26" fillId="3" borderId="0" xfId="0" applyFont="1" applyFill="1"/>
    <xf numFmtId="0" fontId="27" fillId="3" borderId="0" xfId="0" applyFont="1" applyFill="1"/>
    <xf numFmtId="0" fontId="12" fillId="10" borderId="0" xfId="0" applyFont="1" applyFill="1"/>
    <xf numFmtId="0" fontId="2" fillId="10" borderId="0" xfId="0" applyFont="1" applyFill="1" applyAlignment="1">
      <alignment horizontal="left" vertical="center"/>
    </xf>
    <xf numFmtId="0" fontId="26" fillId="10" borderId="0" xfId="0" applyFont="1" applyFill="1" applyAlignment="1">
      <alignment horizontal="left" vertical="center"/>
    </xf>
    <xf numFmtId="0" fontId="15" fillId="12" borderId="0" xfId="0" applyFont="1" applyFill="1"/>
    <xf numFmtId="0" fontId="28" fillId="12" borderId="0" xfId="0" applyFont="1" applyFill="1"/>
    <xf numFmtId="0" fontId="16" fillId="12" borderId="0" xfId="0" applyFont="1" applyFill="1"/>
    <xf numFmtId="0" fontId="26" fillId="3" borderId="0" xfId="0" applyFont="1" applyFill="1" applyAlignment="1">
      <alignment horizontal="left" vertical="center"/>
    </xf>
    <xf numFmtId="0" fontId="22" fillId="12" borderId="0" xfId="0" applyFont="1" applyFill="1"/>
    <xf numFmtId="0" fontId="0" fillId="12" borderId="0" xfId="0" applyFill="1"/>
    <xf numFmtId="164" fontId="11" fillId="10" borderId="0" xfId="0" applyNumberFormat="1" applyFont="1" applyFill="1"/>
    <xf numFmtId="164" fontId="11" fillId="2" borderId="0" xfId="0" applyNumberFormat="1" applyFont="1" applyFill="1" applyProtection="1">
      <protection locked="0"/>
    </xf>
    <xf numFmtId="0" fontId="2" fillId="0" borderId="0" xfId="0" applyFont="1"/>
    <xf numFmtId="0" fontId="2" fillId="4" borderId="0" xfId="0" applyFont="1" applyFill="1" applyAlignment="1">
      <alignment horizontal="center"/>
    </xf>
    <xf numFmtId="2" fontId="17" fillId="2" borderId="5" xfId="0" applyNumberFormat="1" applyFont="1" applyFill="1" applyBorder="1" applyProtection="1">
      <protection locked="0"/>
    </xf>
    <xf numFmtId="0" fontId="12" fillId="2" borderId="0" xfId="0" applyFont="1" applyFill="1"/>
    <xf numFmtId="164" fontId="0" fillId="10" borderId="0" xfId="0" applyNumberFormat="1" applyFill="1"/>
    <xf numFmtId="0" fontId="0" fillId="0" borderId="0" xfId="0" applyAlignment="1">
      <alignment vertical="top"/>
    </xf>
    <xf numFmtId="0" fontId="15" fillId="0" borderId="0" xfId="0" applyFont="1" applyAlignment="1">
      <alignment horizontal="center" vertical="top" wrapText="1"/>
    </xf>
    <xf numFmtId="0" fontId="31" fillId="0" borderId="0" xfId="0" applyFont="1"/>
    <xf numFmtId="0" fontId="31" fillId="2" borderId="0" xfId="0" applyFont="1" applyFill="1"/>
    <xf numFmtId="0" fontId="31" fillId="3" borderId="0" xfId="0" applyFont="1" applyFill="1"/>
    <xf numFmtId="0" fontId="3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47626</xdr:colOff>
      <xdr:row>0</xdr:row>
      <xdr:rowOff>0</xdr:rowOff>
    </xdr:from>
    <xdr:to>
      <xdr:col>24</xdr:col>
      <xdr:colOff>979</xdr:colOff>
      <xdr:row>15</xdr:row>
      <xdr:rowOff>33338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77626" y="0"/>
          <a:ext cx="6656571" cy="3362325"/>
        </a:xfrm>
        <a:prstGeom prst="rect">
          <a:avLst/>
        </a:prstGeom>
      </xdr:spPr>
    </xdr:pic>
    <xdr:clientData/>
  </xdr:twoCellAnchor>
  <xdr:twoCellAnchor editAs="oneCell">
    <xdr:from>
      <xdr:col>13</xdr:col>
      <xdr:colOff>83345</xdr:colOff>
      <xdr:row>20</xdr:row>
      <xdr:rowOff>1</xdr:rowOff>
    </xdr:from>
    <xdr:to>
      <xdr:col>24</xdr:col>
      <xdr:colOff>36698</xdr:colOff>
      <xdr:row>41</xdr:row>
      <xdr:rowOff>130968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70533" y="4536282"/>
          <a:ext cx="6632759" cy="414337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63</xdr:row>
      <xdr:rowOff>0</xdr:rowOff>
    </xdr:from>
    <xdr:to>
      <xdr:col>6</xdr:col>
      <xdr:colOff>28197</xdr:colOff>
      <xdr:row>80</xdr:row>
      <xdr:rowOff>14288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" y="10982325"/>
          <a:ext cx="7114797" cy="332422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59</xdr:row>
      <xdr:rowOff>161925</xdr:rowOff>
    </xdr:from>
    <xdr:to>
      <xdr:col>18</xdr:col>
      <xdr:colOff>196240</xdr:colOff>
      <xdr:row>79</xdr:row>
      <xdr:rowOff>128586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43875" y="10763250"/>
          <a:ext cx="6656571" cy="3952874"/>
        </a:xfrm>
        <a:prstGeom prst="rect">
          <a:avLst/>
        </a:prstGeom>
      </xdr:spPr>
    </xdr:pic>
    <xdr:clientData/>
  </xdr:twoCellAnchor>
  <xdr:twoCellAnchor editAs="oneCell">
    <xdr:from>
      <xdr:col>15</xdr:col>
      <xdr:colOff>357187</xdr:colOff>
      <xdr:row>149</xdr:row>
      <xdr:rowOff>154782</xdr:rowOff>
    </xdr:from>
    <xdr:to>
      <xdr:col>27</xdr:col>
      <xdr:colOff>175834</xdr:colOff>
      <xdr:row>166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65906" y="29848970"/>
          <a:ext cx="7105272" cy="3324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38100</xdr:rowOff>
    </xdr:from>
    <xdr:to>
      <xdr:col>10</xdr:col>
      <xdr:colOff>47247</xdr:colOff>
      <xdr:row>17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38100"/>
          <a:ext cx="7114797" cy="332422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0</xdr:row>
      <xdr:rowOff>85725</xdr:rowOff>
    </xdr:from>
    <xdr:to>
      <xdr:col>21</xdr:col>
      <xdr:colOff>349914</xdr:colOff>
      <xdr:row>17</xdr:row>
      <xdr:rowOff>186520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43975" y="85725"/>
          <a:ext cx="5817264" cy="33392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57149</xdr:rowOff>
    </xdr:from>
    <xdr:to>
      <xdr:col>12</xdr:col>
      <xdr:colOff>475872</xdr:colOff>
      <xdr:row>34</xdr:row>
      <xdr:rowOff>142874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3295649"/>
          <a:ext cx="7114797" cy="332422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23</xdr:col>
      <xdr:colOff>330864</xdr:colOff>
      <xdr:row>19</xdr:row>
      <xdr:rowOff>100795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34400" y="381000"/>
          <a:ext cx="5817264" cy="3339295"/>
        </a:xfrm>
        <a:prstGeom prst="rect">
          <a:avLst/>
        </a:prstGeom>
      </xdr:spPr>
    </xdr:pic>
    <xdr:clientData/>
  </xdr:twoCellAnchor>
  <xdr:twoCellAnchor>
    <xdr:from>
      <xdr:col>20</xdr:col>
      <xdr:colOff>20150</xdr:colOff>
      <xdr:row>16</xdr:row>
      <xdr:rowOff>79465</xdr:rowOff>
    </xdr:from>
    <xdr:to>
      <xdr:col>23</xdr:col>
      <xdr:colOff>176630</xdr:colOff>
      <xdr:row>18</xdr:row>
      <xdr:rowOff>98575</xdr:rowOff>
    </xdr:to>
    <xdr:sp macro="" textlink="">
      <xdr:nvSpPr>
        <xdr:cNvPr id="4" name="TextBox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2212150" y="3127465"/>
          <a:ext cx="1985280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000"/>
            <a:t>A: Agua/AcN  25/75</a:t>
          </a:r>
        </a:p>
        <a:p>
          <a:r>
            <a:rPr lang="es-ES" sz="1000"/>
            <a:t>B: Agua/AcN</a:t>
          </a:r>
          <a:r>
            <a:rPr lang="es-ES" sz="1000">
              <a:solidFill>
                <a:schemeClr val="accent1"/>
              </a:solidFill>
            </a:rPr>
            <a:t>/</a:t>
          </a:r>
          <a:r>
            <a:rPr lang="es-ES" sz="1000" b="1">
              <a:solidFill>
                <a:schemeClr val="accent1"/>
              </a:solidFill>
            </a:rPr>
            <a:t>Acetona</a:t>
          </a:r>
          <a:r>
            <a:rPr lang="es-ES" sz="1000">
              <a:solidFill>
                <a:schemeClr val="accent1"/>
              </a:solidFill>
            </a:rPr>
            <a:t>  </a:t>
          </a:r>
          <a:r>
            <a:rPr lang="es-ES" sz="1000"/>
            <a:t>25/74</a:t>
          </a:r>
          <a:r>
            <a:rPr lang="es-ES" sz="1000" b="1">
              <a:solidFill>
                <a:schemeClr val="accent1"/>
              </a:solidFill>
            </a:rPr>
            <a:t>/1</a:t>
          </a:r>
        </a:p>
      </xdr:txBody>
    </xdr:sp>
    <xdr:clientData/>
  </xdr:twoCellAnchor>
  <xdr:twoCellAnchor>
    <xdr:from>
      <xdr:col>20</xdr:col>
      <xdr:colOff>164273</xdr:colOff>
      <xdr:row>14</xdr:row>
      <xdr:rowOff>121100</xdr:rowOff>
    </xdr:from>
    <xdr:to>
      <xdr:col>22</xdr:col>
      <xdr:colOff>309571</xdr:colOff>
      <xdr:row>16</xdr:row>
      <xdr:rowOff>79465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2356273" y="2788100"/>
          <a:ext cx="1364498" cy="339365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0</xdr:col>
      <xdr:colOff>428625</xdr:colOff>
      <xdr:row>3</xdr:row>
      <xdr:rowOff>9525</xdr:rowOff>
    </xdr:from>
    <xdr:to>
      <xdr:col>10</xdr:col>
      <xdr:colOff>298247</xdr:colOff>
      <xdr:row>16</xdr:row>
      <xdr:rowOff>15127</xdr:rowOff>
    </xdr:to>
    <xdr:sp macro="" textlink="">
      <xdr:nvSpPr>
        <xdr:cNvPr id="6" name="Content Placeholder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Grp="1"/>
        </xdr:cNvSpPr>
      </xdr:nvSpPr>
      <xdr:spPr>
        <a:xfrm>
          <a:off x="428625" y="581025"/>
          <a:ext cx="5965622" cy="2482102"/>
        </a:xfrm>
        <a:prstGeom prst="rect">
          <a:avLst/>
        </a:prstGeom>
      </xdr:spPr>
      <xdr:txBody>
        <a:bodyPr vert="horz" wrap="square" lIns="0" tIns="45720" rIns="91440" bIns="45720" rtlCol="0">
          <a:normAutofit/>
        </a:bodyPr>
        <a:lstStyle>
          <a:lvl1pPr marL="0" indent="0" algn="l" defTabSz="685800" rtl="0" eaLnBrk="1" latinLnBrk="0" hangingPunct="1">
            <a:lnSpc>
              <a:spcPct val="90000"/>
            </a:lnSpc>
            <a:spcBef>
              <a:spcPts val="1200"/>
            </a:spcBef>
            <a:buFontTx/>
            <a:buNone/>
            <a:defRPr sz="2100" kern="1200">
              <a:solidFill>
                <a:schemeClr val="tx1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lvl1pPr>
          <a:lvl2pPr marL="173038" indent="-173038" algn="l" defTabSz="685800" rtl="0" eaLnBrk="1" latinLnBrk="0" hangingPunct="1">
            <a:lnSpc>
              <a:spcPct val="90000"/>
            </a:lnSpc>
            <a:spcBef>
              <a:spcPts val="600"/>
            </a:spcBef>
            <a:buClr>
              <a:schemeClr val="tx1"/>
            </a:buClr>
            <a:buFont typeface="Arial" panose="020B0604020202020204" pitchFamily="34" charset="0"/>
            <a:buChar char="•"/>
            <a:defRPr sz="1900" kern="1200">
              <a:solidFill>
                <a:schemeClr val="tx1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lvl2pPr>
          <a:lvl3pPr marL="457200" indent="-228600" algn="l" defTabSz="685800" rtl="0" eaLnBrk="1" latinLnBrk="0" hangingPunct="1">
            <a:lnSpc>
              <a:spcPct val="90000"/>
            </a:lnSpc>
            <a:spcBef>
              <a:spcPts val="600"/>
            </a:spcBef>
            <a:buClr>
              <a:schemeClr val="tx1"/>
            </a:buClr>
            <a:buFont typeface="Arial" panose="020B0604020202020204" pitchFamily="34" charset="0"/>
            <a:buChar char="–"/>
            <a:defRPr sz="1700" kern="1200">
              <a:solidFill>
                <a:schemeClr val="tx1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lvl3pPr>
          <a:lvl4pPr marL="627063" indent="-168275" algn="l" defTabSz="685800" rtl="0" eaLnBrk="1" latinLnBrk="0" hangingPunct="1">
            <a:lnSpc>
              <a:spcPct val="90000"/>
            </a:lnSpc>
            <a:spcBef>
              <a:spcPts val="600"/>
            </a:spcBef>
            <a:buClr>
              <a:schemeClr val="tx1"/>
            </a:buClr>
            <a:buFont typeface="Arial" panose="020B0604020202020204" pitchFamily="34" charset="0"/>
            <a:buChar char="•"/>
            <a:defRPr sz="1700" kern="1200">
              <a:solidFill>
                <a:schemeClr val="tx1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lvl4pPr>
          <a:lvl5pPr marL="857250" indent="-182563" algn="l" defTabSz="685800" rtl="0" eaLnBrk="1" latinLnBrk="0" hangingPunct="1">
            <a:lnSpc>
              <a:spcPct val="90000"/>
            </a:lnSpc>
            <a:spcBef>
              <a:spcPts val="600"/>
            </a:spcBef>
            <a:buClr>
              <a:schemeClr val="tx1"/>
            </a:buClr>
            <a:buFont typeface="Arial" panose="020B0604020202020204" pitchFamily="34" charset="0"/>
            <a:buChar char="–"/>
            <a:defRPr sz="1500" kern="1200">
              <a:solidFill>
                <a:schemeClr val="tx1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lvl5pPr>
          <a:lvl6pPr marL="1885950" indent="-171450" algn="l" defTabSz="685800" rtl="0" eaLnBrk="1" latinLnBrk="0" hangingPunct="1">
            <a:lnSpc>
              <a:spcPct val="90000"/>
            </a:lnSpc>
            <a:spcBef>
              <a:spcPts val="375"/>
            </a:spcBef>
            <a:buFont typeface="Arial" panose="020B0604020202020204" pitchFamily="34" charset="0"/>
            <a:buChar char="•"/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lnSpc>
              <a:spcPct val="90000"/>
            </a:lnSpc>
            <a:spcBef>
              <a:spcPts val="375"/>
            </a:spcBef>
            <a:buFont typeface="Arial" panose="020B0604020202020204" pitchFamily="34" charset="0"/>
            <a:buChar char="•"/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lnSpc>
              <a:spcPct val="90000"/>
            </a:lnSpc>
            <a:spcBef>
              <a:spcPts val="375"/>
            </a:spcBef>
            <a:buFont typeface="Arial" panose="020B0604020202020204" pitchFamily="34" charset="0"/>
            <a:buChar char="•"/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lnSpc>
              <a:spcPct val="90000"/>
            </a:lnSpc>
            <a:spcBef>
              <a:spcPts val="375"/>
            </a:spcBef>
            <a:buFont typeface="Arial" panose="020B0604020202020204" pitchFamily="34" charset="0"/>
            <a:buChar char="•"/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  <a:spcBef>
              <a:spcPts val="600"/>
            </a:spcBef>
          </a:pPr>
          <a:r>
            <a:rPr lang="es-ES" sz="1600"/>
            <a:t>1.- Se requiere tener </a:t>
          </a:r>
          <a:r>
            <a:rPr lang="es-ES" sz="1600" b="1">
              <a:solidFill>
                <a:schemeClr val="accent1"/>
              </a:solidFill>
            </a:rPr>
            <a:t>bien caracterizados todos los volúmenes muertos </a:t>
          </a:r>
          <a:r>
            <a:rPr lang="es-ES" sz="1600"/>
            <a:t>del sistema analítico y del de purificación </a:t>
          </a:r>
          <a:r>
            <a:rPr lang="es-ES" sz="1400"/>
            <a:t>(desde punto mezcla en bomba a detector - además de los volúmenes de detectores a colectores).</a:t>
          </a:r>
        </a:p>
        <a:p>
          <a:pPr>
            <a:lnSpc>
              <a:spcPct val="100000"/>
            </a:lnSpc>
            <a:spcBef>
              <a:spcPts val="600"/>
            </a:spcBef>
          </a:pPr>
          <a:r>
            <a:rPr lang="es-ES" sz="1600"/>
            <a:t>2.- Aplicar las </a:t>
          </a:r>
          <a:r>
            <a:rPr lang="es-ES" sz="1600" b="1"/>
            <a:t>fórmulas de escalado</a:t>
          </a:r>
          <a:r>
            <a:rPr lang="es-ES" sz="1600"/>
            <a:t>:</a:t>
          </a:r>
        </a:p>
        <a:p>
          <a:pPr marL="342900" indent="-342900">
            <a:lnSpc>
              <a:spcPct val="100000"/>
            </a:lnSpc>
            <a:spcBef>
              <a:spcPts val="600"/>
            </a:spcBef>
            <a:buFont typeface="Arial" panose="020B0604020202020204" pitchFamily="34" charset="0"/>
            <a:buChar char="•"/>
          </a:pPr>
          <a:r>
            <a:rPr lang="es-ES" sz="1400"/>
            <a:t>Para mantener constante la capacidad de separación en gradientes al cambiar de dimensiones o flujo de columna, en cada punto del gradiente mantener constante  el factor retención en gradiente: </a:t>
          </a:r>
        </a:p>
        <a:p>
          <a:pPr algn="ctr">
            <a:lnSpc>
              <a:spcPct val="100000"/>
            </a:lnSpc>
            <a:spcBef>
              <a:spcPts val="600"/>
            </a:spcBef>
          </a:pPr>
          <a:r>
            <a:rPr lang="es-ES" sz="1400"/>
            <a:t>Factor de Retención en Gradiente =  (Flujo x T</a:t>
          </a:r>
          <a:r>
            <a:rPr lang="es-ES" sz="1400" baseline="-25000"/>
            <a:t>grad. corregido</a:t>
          </a:r>
          <a:r>
            <a:rPr lang="es-ES" sz="1400"/>
            <a:t>) / V</a:t>
          </a:r>
          <a:r>
            <a:rPr lang="es-ES" sz="1400" baseline="-25000"/>
            <a:t>o columna</a:t>
          </a:r>
          <a:endParaRPr lang="es-ES" sz="1800" baseline="-25000"/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23</xdr:col>
      <xdr:colOff>551665</xdr:colOff>
      <xdr:row>27</xdr:row>
      <xdr:rowOff>63163</xdr:rowOff>
    </xdr:to>
    <xdr:sp macro="" textlink="">
      <xdr:nvSpPr>
        <xdr:cNvPr id="7" name="TextBox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8534400" y="4191000"/>
          <a:ext cx="6038065" cy="101566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>
            <a:buFont typeface="+mj-lt"/>
            <a:buAutoNum type="arabicPeriod" startAt="3"/>
          </a:pPr>
          <a:r>
            <a:rPr lang="es-ES" sz="1600" b="1"/>
            <a:t>Directamente</a:t>
          </a:r>
          <a:r>
            <a:rPr lang="es-ES" sz="1600"/>
            <a:t> se aplican los </a:t>
          </a:r>
          <a:r>
            <a:rPr lang="es-ES" sz="1600" b="1"/>
            <a:t>resultados de los cálculos </a:t>
          </a:r>
          <a:r>
            <a:rPr lang="es-ES" sz="1600"/>
            <a:t>a la columna preparativa.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s-ES" sz="1400" b="1">
              <a:solidFill>
                <a:schemeClr val="accent1"/>
              </a:solidFill>
            </a:rPr>
            <a:t>NO hace falta optimizar condiciones con la columna preparativa </a:t>
          </a:r>
          <a:r>
            <a:rPr lang="es-ES" sz="1400"/>
            <a:t>(la 1ª inyección ya debería servir para purificar).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9"/>
  <sheetViews>
    <sheetView tabSelected="1" topLeftCell="A25" zoomScale="120" zoomScaleNormal="120" workbookViewId="0">
      <selection activeCell="AC25" sqref="AC25"/>
    </sheetView>
  </sheetViews>
  <sheetFormatPr defaultRowHeight="15"/>
  <cols>
    <col min="1" max="1" width="50.140625" customWidth="1"/>
    <col min="2" max="2" width="18.5703125" customWidth="1"/>
    <col min="3" max="3" width="11.140625" customWidth="1"/>
    <col min="12" max="12" width="12.28515625" customWidth="1"/>
    <col min="13" max="13" width="11.85546875" customWidth="1"/>
  </cols>
  <sheetData>
    <row r="1" spans="1:30">
      <c r="A1" s="27" t="s">
        <v>0</v>
      </c>
      <c r="B1" s="24" t="s">
        <v>1</v>
      </c>
      <c r="C1" s="50" t="s">
        <v>2</v>
      </c>
      <c r="D1" s="50"/>
      <c r="E1" s="50"/>
    </row>
    <row r="2" spans="1:30" ht="21">
      <c r="A2" s="9" t="s">
        <v>3</v>
      </c>
      <c r="B2" s="10">
        <v>1</v>
      </c>
      <c r="C2" s="10">
        <v>2</v>
      </c>
      <c r="D2" s="10">
        <v>3</v>
      </c>
      <c r="E2" s="10">
        <v>4</v>
      </c>
      <c r="F2" s="149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Y2" s="135" t="s">
        <v>4</v>
      </c>
      <c r="Z2" s="136"/>
    </row>
    <row r="3" spans="1:30">
      <c r="A3" s="18" t="s">
        <v>5</v>
      </c>
      <c r="B3" s="62">
        <v>0.6</v>
      </c>
      <c r="C3" s="62">
        <v>2</v>
      </c>
      <c r="D3" s="62">
        <v>3</v>
      </c>
      <c r="E3" s="62">
        <v>4</v>
      </c>
      <c r="F3" s="62">
        <v>1.5</v>
      </c>
      <c r="G3" s="62">
        <v>1</v>
      </c>
      <c r="H3" s="62">
        <v>7</v>
      </c>
      <c r="I3" s="62">
        <v>8</v>
      </c>
      <c r="J3" s="62">
        <v>9</v>
      </c>
      <c r="K3" s="62">
        <v>10</v>
      </c>
      <c r="L3" s="62">
        <v>11</v>
      </c>
      <c r="M3" s="62">
        <v>12</v>
      </c>
      <c r="Y3" t="s">
        <v>6</v>
      </c>
    </row>
    <row r="4" spans="1:30">
      <c r="A4" s="19" t="s">
        <v>7</v>
      </c>
      <c r="B4" s="63">
        <v>0.05</v>
      </c>
      <c r="C4" s="63">
        <v>0.05</v>
      </c>
      <c r="D4" s="63">
        <v>0.05</v>
      </c>
      <c r="E4" s="63">
        <v>0.05</v>
      </c>
      <c r="F4" s="63">
        <v>0.02</v>
      </c>
      <c r="G4" s="63">
        <v>0.05</v>
      </c>
      <c r="H4" s="63">
        <v>0.05</v>
      </c>
      <c r="I4" s="63">
        <v>0.05</v>
      </c>
      <c r="J4" s="63">
        <v>0.05</v>
      </c>
      <c r="K4" s="63">
        <v>0.05</v>
      </c>
      <c r="L4" s="63">
        <v>0.05</v>
      </c>
      <c r="M4" s="63">
        <v>0.05</v>
      </c>
      <c r="Y4" t="s">
        <v>8</v>
      </c>
    </row>
    <row r="5" spans="1:30">
      <c r="A5" s="18" t="s">
        <v>9</v>
      </c>
      <c r="B5" s="62">
        <v>0</v>
      </c>
      <c r="C5" s="62">
        <v>2</v>
      </c>
      <c r="D5" s="62">
        <v>3</v>
      </c>
      <c r="E5" s="62">
        <v>4</v>
      </c>
      <c r="F5" s="62">
        <v>0.01</v>
      </c>
      <c r="G5" s="62">
        <v>6</v>
      </c>
      <c r="H5" s="62">
        <v>7</v>
      </c>
      <c r="I5" s="62">
        <v>8</v>
      </c>
      <c r="J5" s="62">
        <v>9</v>
      </c>
      <c r="K5" s="62">
        <v>10</v>
      </c>
      <c r="L5" s="62">
        <v>11</v>
      </c>
      <c r="M5" s="62">
        <v>12</v>
      </c>
      <c r="Y5" s="24" t="s">
        <v>10</v>
      </c>
      <c r="Z5" s="24"/>
      <c r="AA5" s="24"/>
      <c r="AB5" s="24"/>
    </row>
    <row r="6" spans="1:30">
      <c r="A6" s="20" t="s">
        <v>11</v>
      </c>
      <c r="B6" s="63">
        <f>B4</f>
        <v>0.05</v>
      </c>
      <c r="C6" s="63">
        <f t="shared" ref="C6:M6" si="0">C4</f>
        <v>0.05</v>
      </c>
      <c r="D6" s="63">
        <f t="shared" si="0"/>
        <v>0.05</v>
      </c>
      <c r="E6" s="63">
        <f t="shared" si="0"/>
        <v>0.05</v>
      </c>
      <c r="F6" s="63">
        <f t="shared" si="0"/>
        <v>0.02</v>
      </c>
      <c r="G6" s="63">
        <f t="shared" si="0"/>
        <v>0.05</v>
      </c>
      <c r="H6" s="63">
        <f t="shared" si="0"/>
        <v>0.05</v>
      </c>
      <c r="I6" s="63">
        <f t="shared" si="0"/>
        <v>0.05</v>
      </c>
      <c r="J6" s="63">
        <f t="shared" si="0"/>
        <v>0.05</v>
      </c>
      <c r="K6" s="63">
        <f t="shared" si="0"/>
        <v>0.05</v>
      </c>
      <c r="L6" s="63">
        <f t="shared" si="0"/>
        <v>0.05</v>
      </c>
      <c r="M6" s="63">
        <f t="shared" si="0"/>
        <v>0.05</v>
      </c>
      <c r="Y6" s="27" t="s">
        <v>12</v>
      </c>
      <c r="Z6" s="27"/>
      <c r="AA6" s="27"/>
      <c r="AB6" s="27"/>
    </row>
    <row r="7" spans="1:30">
      <c r="A7" s="18" t="s">
        <v>13</v>
      </c>
      <c r="B7" s="64">
        <v>5</v>
      </c>
      <c r="C7" s="64">
        <v>16</v>
      </c>
      <c r="D7" s="64">
        <v>17</v>
      </c>
      <c r="E7" s="64">
        <v>18</v>
      </c>
      <c r="F7" s="64">
        <v>9.6</v>
      </c>
      <c r="G7" s="64">
        <v>20</v>
      </c>
      <c r="H7" s="64">
        <v>21</v>
      </c>
      <c r="I7" s="64">
        <v>22</v>
      </c>
      <c r="J7" s="64">
        <v>23</v>
      </c>
      <c r="K7" s="64">
        <v>24</v>
      </c>
      <c r="L7" s="64">
        <v>25</v>
      </c>
      <c r="M7" s="64">
        <v>26</v>
      </c>
      <c r="Y7" s="137" t="s">
        <v>14</v>
      </c>
      <c r="Z7" s="137"/>
      <c r="AA7" s="137"/>
      <c r="AB7" s="137"/>
    </row>
    <row r="8" spans="1:30">
      <c r="A8" s="19" t="s">
        <v>15</v>
      </c>
      <c r="B8" s="63">
        <v>1</v>
      </c>
      <c r="C8" s="63">
        <v>1</v>
      </c>
      <c r="D8" s="63">
        <v>1</v>
      </c>
      <c r="E8" s="63">
        <v>1</v>
      </c>
      <c r="F8" s="63">
        <v>0.98</v>
      </c>
      <c r="G8" s="63">
        <v>1</v>
      </c>
      <c r="H8" s="63">
        <v>1</v>
      </c>
      <c r="I8" s="63">
        <v>1</v>
      </c>
      <c r="J8" s="63">
        <v>1</v>
      </c>
      <c r="K8" s="63">
        <v>1</v>
      </c>
      <c r="L8" s="63">
        <v>1</v>
      </c>
      <c r="M8" s="63">
        <v>1</v>
      </c>
    </row>
    <row r="9" spans="1:30">
      <c r="A9" s="19" t="s">
        <v>16</v>
      </c>
      <c r="B9" s="64">
        <v>3</v>
      </c>
      <c r="C9" s="64">
        <v>5</v>
      </c>
      <c r="D9" s="64">
        <v>5</v>
      </c>
      <c r="E9" s="64">
        <v>5</v>
      </c>
      <c r="F9" s="64">
        <v>3</v>
      </c>
      <c r="G9" s="64">
        <v>5</v>
      </c>
      <c r="H9" s="64">
        <v>5</v>
      </c>
      <c r="I9" s="64">
        <v>5</v>
      </c>
      <c r="J9" s="64">
        <v>5</v>
      </c>
      <c r="K9" s="64">
        <v>5</v>
      </c>
      <c r="L9" s="64">
        <v>5</v>
      </c>
      <c r="M9" s="64">
        <v>5</v>
      </c>
      <c r="Y9" s="50" t="s">
        <v>17</v>
      </c>
      <c r="Z9" s="50"/>
      <c r="AA9" s="50"/>
      <c r="AB9" s="50"/>
      <c r="AC9" s="50"/>
      <c r="AD9" s="50"/>
    </row>
    <row r="10" spans="1:30">
      <c r="A10" s="18" t="s">
        <v>18</v>
      </c>
      <c r="B10" s="65">
        <v>0.9</v>
      </c>
      <c r="C10" s="65">
        <v>0.7</v>
      </c>
      <c r="D10" s="65">
        <v>0.7</v>
      </c>
      <c r="E10" s="65">
        <v>0.7</v>
      </c>
      <c r="F10" s="65">
        <v>0.7</v>
      </c>
      <c r="G10" s="65">
        <v>0.7</v>
      </c>
      <c r="H10" s="65">
        <v>0.7</v>
      </c>
      <c r="I10" s="65">
        <v>0.7</v>
      </c>
      <c r="J10" s="65">
        <v>0.7</v>
      </c>
      <c r="K10" s="65">
        <v>0.7</v>
      </c>
      <c r="L10" s="65">
        <v>0.7</v>
      </c>
      <c r="M10" s="65">
        <v>0.7</v>
      </c>
      <c r="Y10" t="s">
        <v>19</v>
      </c>
    </row>
    <row r="11" spans="1:30">
      <c r="A11" s="18" t="s">
        <v>20</v>
      </c>
      <c r="B11" s="65">
        <v>50</v>
      </c>
      <c r="C11" s="65">
        <v>150</v>
      </c>
      <c r="D11" s="65">
        <v>150</v>
      </c>
      <c r="E11" s="65">
        <v>150</v>
      </c>
      <c r="F11" s="65">
        <v>150</v>
      </c>
      <c r="G11" s="65">
        <v>150</v>
      </c>
      <c r="H11" s="65">
        <v>150</v>
      </c>
      <c r="I11" s="65">
        <v>150</v>
      </c>
      <c r="J11" s="65">
        <v>150</v>
      </c>
      <c r="K11" s="65">
        <v>150</v>
      </c>
      <c r="L11" s="65">
        <v>150</v>
      </c>
      <c r="M11" s="65">
        <v>150</v>
      </c>
      <c r="Y11" t="s">
        <v>21</v>
      </c>
    </row>
    <row r="12" spans="1:30" ht="15.75" thickBot="1">
      <c r="A12" s="18" t="s">
        <v>22</v>
      </c>
      <c r="B12" s="65">
        <v>3</v>
      </c>
      <c r="C12" s="65">
        <v>4.5999999999999996</v>
      </c>
      <c r="D12" s="65">
        <v>4.5999999999999996</v>
      </c>
      <c r="E12" s="65">
        <v>4.5999999999999996</v>
      </c>
      <c r="F12" s="65">
        <v>4.5999999999999996</v>
      </c>
      <c r="G12" s="65">
        <v>4.5999999999999996</v>
      </c>
      <c r="H12" s="65">
        <v>4.5999999999999996</v>
      </c>
      <c r="I12" s="65">
        <v>4.5999999999999996</v>
      </c>
      <c r="J12" s="65">
        <v>4.5999999999999996</v>
      </c>
      <c r="K12" s="65">
        <v>4.5999999999999996</v>
      </c>
      <c r="L12" s="65">
        <v>4.5999999999999996</v>
      </c>
      <c r="M12" s="65">
        <v>4.5999999999999996</v>
      </c>
      <c r="Y12" t="s">
        <v>23</v>
      </c>
    </row>
    <row r="13" spans="1:30" s="30" customFormat="1" ht="15.75" thickBot="1">
      <c r="A13" s="49" t="s">
        <v>24</v>
      </c>
      <c r="B13" s="61">
        <v>5.66</v>
      </c>
      <c r="C13" s="61">
        <v>10</v>
      </c>
      <c r="D13" s="61">
        <v>10</v>
      </c>
      <c r="E13" s="61">
        <v>10</v>
      </c>
      <c r="F13" s="61">
        <v>10</v>
      </c>
      <c r="G13" s="61">
        <v>10</v>
      </c>
      <c r="H13" s="61">
        <v>10</v>
      </c>
      <c r="I13" s="61">
        <v>10</v>
      </c>
      <c r="J13" s="61">
        <v>10</v>
      </c>
      <c r="K13" s="61">
        <v>10</v>
      </c>
      <c r="L13" s="61">
        <v>10</v>
      </c>
      <c r="M13" s="61">
        <v>10</v>
      </c>
    </row>
    <row r="14" spans="1:30" s="30" customFormat="1" ht="30">
      <c r="A14" s="21" t="s">
        <v>25</v>
      </c>
      <c r="B14" s="32">
        <v>-0.15</v>
      </c>
      <c r="C14" s="32">
        <v>-0.15</v>
      </c>
      <c r="D14" s="32">
        <v>-0.15</v>
      </c>
      <c r="E14" s="32">
        <v>-0.15</v>
      </c>
      <c r="F14" s="32">
        <v>-0.15</v>
      </c>
      <c r="G14" s="32">
        <v>-0.15</v>
      </c>
      <c r="H14" s="32">
        <v>-0.15</v>
      </c>
      <c r="I14" s="32">
        <v>-0.15</v>
      </c>
      <c r="J14" s="32">
        <v>-0.15</v>
      </c>
      <c r="K14" s="32">
        <v>-0.15</v>
      </c>
      <c r="L14" s="32">
        <v>-0.15</v>
      </c>
      <c r="M14" s="32">
        <v>-0.15</v>
      </c>
      <c r="Y14" s="138" t="s">
        <v>26</v>
      </c>
      <c r="Z14" s="138"/>
      <c r="AA14" s="138"/>
      <c r="AB14" s="138"/>
      <c r="AC14" s="138"/>
      <c r="AD14" s="138"/>
    </row>
    <row r="15" spans="1:30" s="30" customFormat="1" ht="30">
      <c r="A15" s="21" t="s">
        <v>27</v>
      </c>
      <c r="B15" s="32">
        <v>0.05</v>
      </c>
      <c r="C15" s="32">
        <v>0.05</v>
      </c>
      <c r="D15" s="32">
        <v>0.05</v>
      </c>
      <c r="E15" s="32">
        <v>0.05</v>
      </c>
      <c r="F15" s="32">
        <v>0.05</v>
      </c>
      <c r="G15" s="32">
        <v>0.05</v>
      </c>
      <c r="H15" s="32">
        <v>0.05</v>
      </c>
      <c r="I15" s="32">
        <v>0.05</v>
      </c>
      <c r="J15" s="32">
        <v>0.05</v>
      </c>
      <c r="K15" s="32">
        <v>0.05</v>
      </c>
      <c r="L15" s="32">
        <v>0.05</v>
      </c>
      <c r="M15" s="32">
        <v>0.05</v>
      </c>
      <c r="Y15" s="30" t="s">
        <v>28</v>
      </c>
    </row>
    <row r="16" spans="1:30" s="30" customFormat="1" ht="30">
      <c r="A16" s="21" t="s">
        <v>29</v>
      </c>
      <c r="B16" s="29">
        <v>25</v>
      </c>
      <c r="C16" s="29">
        <v>25</v>
      </c>
      <c r="D16" s="29">
        <v>25</v>
      </c>
      <c r="E16" s="29">
        <v>25</v>
      </c>
      <c r="F16" s="29">
        <v>25</v>
      </c>
      <c r="G16" s="29">
        <v>25</v>
      </c>
      <c r="H16" s="29">
        <v>25</v>
      </c>
      <c r="I16" s="29">
        <v>25</v>
      </c>
      <c r="J16" s="29">
        <v>25</v>
      </c>
      <c r="K16" s="29">
        <v>25</v>
      </c>
      <c r="L16" s="29">
        <v>25</v>
      </c>
      <c r="M16" s="29">
        <v>25</v>
      </c>
      <c r="Y16" s="30" t="s">
        <v>30</v>
      </c>
    </row>
    <row r="17" spans="1:33" s="30" customFormat="1" ht="19.5" customHeight="1">
      <c r="A17" s="21" t="s">
        <v>31</v>
      </c>
      <c r="B17" s="45">
        <v>0.5</v>
      </c>
      <c r="C17" s="45">
        <v>0.5</v>
      </c>
      <c r="D17" s="45">
        <v>0.5</v>
      </c>
      <c r="E17" s="45">
        <v>0.5</v>
      </c>
      <c r="F17" s="45">
        <v>0.5</v>
      </c>
      <c r="G17" s="45">
        <v>0.5</v>
      </c>
      <c r="H17" s="45">
        <v>0.5</v>
      </c>
      <c r="I17" s="45">
        <v>0.5</v>
      </c>
      <c r="J17" s="45">
        <v>0.5</v>
      </c>
      <c r="K17" s="45">
        <v>0.5</v>
      </c>
      <c r="L17" s="45">
        <v>0.5</v>
      </c>
      <c r="M17" s="45">
        <v>0.5</v>
      </c>
      <c r="P17" s="30" t="s">
        <v>32</v>
      </c>
      <c r="Y17" s="30" t="s">
        <v>33</v>
      </c>
    </row>
    <row r="18" spans="1:33">
      <c r="A18" s="31" t="s">
        <v>34</v>
      </c>
      <c r="B18" s="45">
        <v>2</v>
      </c>
      <c r="C18" s="45">
        <v>2</v>
      </c>
      <c r="D18" s="45">
        <v>2</v>
      </c>
      <c r="E18" s="45">
        <v>2</v>
      </c>
      <c r="F18" s="45">
        <v>2</v>
      </c>
      <c r="G18" s="45">
        <v>2</v>
      </c>
      <c r="H18" s="45">
        <v>2</v>
      </c>
      <c r="I18" s="45">
        <v>2</v>
      </c>
      <c r="J18" s="45">
        <v>2</v>
      </c>
      <c r="K18" s="45">
        <v>2</v>
      </c>
      <c r="L18" s="45">
        <v>2</v>
      </c>
      <c r="M18" s="45">
        <v>2</v>
      </c>
    </row>
    <row r="19" spans="1:33">
      <c r="A19" t="s">
        <v>35</v>
      </c>
      <c r="B19" s="26">
        <v>0.75</v>
      </c>
      <c r="C19" s="26">
        <v>0.75</v>
      </c>
      <c r="D19" s="26">
        <v>0.75</v>
      </c>
      <c r="E19" s="26">
        <v>0.75</v>
      </c>
      <c r="F19" s="26">
        <v>0.75</v>
      </c>
      <c r="G19" s="26">
        <v>0.75</v>
      </c>
      <c r="H19" s="26">
        <v>0.75</v>
      </c>
      <c r="I19" s="26">
        <v>0.75</v>
      </c>
      <c r="J19" s="26">
        <v>0.75</v>
      </c>
      <c r="K19" s="26">
        <v>0.75</v>
      </c>
      <c r="L19" s="26">
        <v>0.75</v>
      </c>
      <c r="M19" s="26">
        <v>0.75</v>
      </c>
    </row>
    <row r="20" spans="1:33" s="23" customFormat="1">
      <c r="A20" s="22"/>
    </row>
    <row r="21" spans="1:33" ht="15" customHeight="1">
      <c r="A21" s="28" t="s">
        <v>36</v>
      </c>
      <c r="B21" s="44">
        <f>B5+B7+B9</f>
        <v>8</v>
      </c>
      <c r="C21" s="44">
        <f t="shared" ref="C21:M21" si="1">C5+C7+C9</f>
        <v>23</v>
      </c>
      <c r="D21" s="44">
        <f t="shared" si="1"/>
        <v>25</v>
      </c>
      <c r="E21" s="44">
        <f t="shared" si="1"/>
        <v>27</v>
      </c>
      <c r="F21" s="44">
        <f t="shared" si="1"/>
        <v>12.61</v>
      </c>
      <c r="G21" s="44">
        <f t="shared" si="1"/>
        <v>31</v>
      </c>
      <c r="H21" s="44">
        <f t="shared" si="1"/>
        <v>33</v>
      </c>
      <c r="I21" s="44">
        <f t="shared" si="1"/>
        <v>35</v>
      </c>
      <c r="J21" s="44">
        <f t="shared" si="1"/>
        <v>37</v>
      </c>
      <c r="K21" s="44">
        <f t="shared" si="1"/>
        <v>39</v>
      </c>
      <c r="L21" s="44">
        <f t="shared" si="1"/>
        <v>41</v>
      </c>
      <c r="M21" s="44">
        <f t="shared" si="1"/>
        <v>43</v>
      </c>
    </row>
    <row r="22" spans="1:33" ht="15" customHeight="1">
      <c r="A22" s="28" t="s">
        <v>37</v>
      </c>
      <c r="B22" s="33">
        <f>B10/B3</f>
        <v>1.5</v>
      </c>
      <c r="C22" s="33">
        <f t="shared" ref="C22:M22" si="2">C10/C3</f>
        <v>0.35</v>
      </c>
      <c r="D22" s="33">
        <f t="shared" si="2"/>
        <v>0.23333333333333331</v>
      </c>
      <c r="E22" s="33">
        <f t="shared" si="2"/>
        <v>0.17499999999999999</v>
      </c>
      <c r="F22" s="33">
        <f t="shared" si="2"/>
        <v>0.46666666666666662</v>
      </c>
      <c r="G22" s="33">
        <f t="shared" si="2"/>
        <v>0.7</v>
      </c>
      <c r="H22" s="33">
        <f t="shared" si="2"/>
        <v>9.9999999999999992E-2</v>
      </c>
      <c r="I22" s="33">
        <f t="shared" si="2"/>
        <v>8.7499999999999994E-2</v>
      </c>
      <c r="J22" s="33">
        <f t="shared" si="2"/>
        <v>7.7777777777777779E-2</v>
      </c>
      <c r="K22" s="33">
        <f t="shared" si="2"/>
        <v>6.9999999999999993E-2</v>
      </c>
      <c r="L22" s="33">
        <f t="shared" si="2"/>
        <v>6.363636363636363E-2</v>
      </c>
      <c r="M22" s="33">
        <f t="shared" si="2"/>
        <v>5.8333333333333327E-2</v>
      </c>
      <c r="Y22" s="139" t="s">
        <v>38</v>
      </c>
      <c r="Z22" s="139"/>
      <c r="AA22" s="139"/>
      <c r="AB22" s="139"/>
      <c r="AC22" s="139"/>
      <c r="AD22" s="139"/>
      <c r="AE22" s="50"/>
      <c r="AF22" s="50"/>
      <c r="AG22" s="50"/>
    </row>
    <row r="23" spans="1:33" ht="15" customHeight="1">
      <c r="A23" s="28" t="s">
        <v>39</v>
      </c>
      <c r="B23" s="33">
        <f>B13-B22</f>
        <v>4.16</v>
      </c>
      <c r="C23" s="33">
        <f t="shared" ref="C23:M23" si="3">C13-C22</f>
        <v>9.65</v>
      </c>
      <c r="D23" s="33">
        <f t="shared" si="3"/>
        <v>9.7666666666666675</v>
      </c>
      <c r="E23" s="33">
        <f t="shared" si="3"/>
        <v>9.8249999999999993</v>
      </c>
      <c r="F23" s="33">
        <f t="shared" si="3"/>
        <v>9.5333333333333332</v>
      </c>
      <c r="G23" s="33">
        <f t="shared" si="3"/>
        <v>9.3000000000000007</v>
      </c>
      <c r="H23" s="33">
        <f t="shared" si="3"/>
        <v>9.9</v>
      </c>
      <c r="I23" s="33">
        <f t="shared" si="3"/>
        <v>9.9124999999999996</v>
      </c>
      <c r="J23" s="33">
        <f t="shared" si="3"/>
        <v>9.9222222222222225</v>
      </c>
      <c r="K23" s="33">
        <f t="shared" si="3"/>
        <v>9.93</v>
      </c>
      <c r="L23" s="33">
        <f t="shared" si="3"/>
        <v>9.9363636363636356</v>
      </c>
      <c r="M23" s="33">
        <f t="shared" si="3"/>
        <v>9.9416666666666664</v>
      </c>
    </row>
    <row r="24" spans="1:33" ht="15" customHeight="1">
      <c r="A24" s="28" t="s">
        <v>40</v>
      </c>
      <c r="B24" s="34">
        <f>(B8-B6)/(B7)</f>
        <v>0.19</v>
      </c>
      <c r="C24" s="34">
        <f t="shared" ref="C24:M24" si="4">(C8-C6)/(C7)</f>
        <v>5.9374999999999997E-2</v>
      </c>
      <c r="D24" s="34">
        <f t="shared" si="4"/>
        <v>5.5882352941176466E-2</v>
      </c>
      <c r="E24" s="34">
        <f t="shared" si="4"/>
        <v>5.2777777777777778E-2</v>
      </c>
      <c r="F24" s="34">
        <f t="shared" si="4"/>
        <v>0.1</v>
      </c>
      <c r="G24" s="34">
        <f t="shared" si="4"/>
        <v>4.7500000000000001E-2</v>
      </c>
      <c r="H24" s="34">
        <f t="shared" si="4"/>
        <v>4.5238095238095237E-2</v>
      </c>
      <c r="I24" s="34">
        <f t="shared" si="4"/>
        <v>4.3181818181818182E-2</v>
      </c>
      <c r="J24" s="34">
        <f t="shared" si="4"/>
        <v>4.1304347826086954E-2</v>
      </c>
      <c r="K24" s="34">
        <f t="shared" si="4"/>
        <v>3.9583333333333331E-2</v>
      </c>
      <c r="L24" s="34">
        <f t="shared" si="4"/>
        <v>3.7999999999999999E-2</v>
      </c>
      <c r="M24" s="34">
        <f t="shared" si="4"/>
        <v>3.6538461538461534E-2</v>
      </c>
    </row>
    <row r="25" spans="1:33" ht="15" customHeight="1">
      <c r="A25" s="28" t="s">
        <v>41</v>
      </c>
      <c r="B25" s="34">
        <f>(B15-B14)/B26</f>
        <v>0.1</v>
      </c>
      <c r="C25" s="34">
        <f t="shared" ref="C25:M25" si="5">(C15-C14)/C26</f>
        <v>3.3333333333333333E-2</v>
      </c>
      <c r="D25" s="34">
        <f t="shared" si="5"/>
        <v>3.3333333333333333E-2</v>
      </c>
      <c r="E25" s="34">
        <f t="shared" si="5"/>
        <v>3.3333333333333333E-2</v>
      </c>
      <c r="F25" s="34">
        <f t="shared" si="5"/>
        <v>3.3333333333333333E-2</v>
      </c>
      <c r="G25" s="34">
        <f t="shared" si="5"/>
        <v>3.3333333333333333E-2</v>
      </c>
      <c r="H25" s="34">
        <f t="shared" si="5"/>
        <v>3.3333333333333333E-2</v>
      </c>
      <c r="I25" s="34">
        <f t="shared" si="5"/>
        <v>3.3333333333333333E-2</v>
      </c>
      <c r="J25" s="34">
        <f t="shared" si="5"/>
        <v>3.3333333333333333E-2</v>
      </c>
      <c r="K25" s="34">
        <f t="shared" si="5"/>
        <v>3.3333333333333333E-2</v>
      </c>
      <c r="L25" s="34">
        <f t="shared" si="5"/>
        <v>3.3333333333333333E-2</v>
      </c>
      <c r="M25" s="34">
        <f t="shared" si="5"/>
        <v>3.3333333333333333E-2</v>
      </c>
    </row>
    <row r="26" spans="1:33" ht="15" customHeight="1">
      <c r="A26" s="28" t="s">
        <v>42</v>
      </c>
      <c r="B26" s="35">
        <f>B11/B16</f>
        <v>2</v>
      </c>
      <c r="C26" s="35">
        <f t="shared" ref="C26:M26" si="6">C11/C16</f>
        <v>6</v>
      </c>
      <c r="D26" s="35">
        <f t="shared" si="6"/>
        <v>6</v>
      </c>
      <c r="E26" s="35">
        <f t="shared" si="6"/>
        <v>6</v>
      </c>
      <c r="F26" s="35">
        <f t="shared" si="6"/>
        <v>6</v>
      </c>
      <c r="G26" s="35">
        <f t="shared" si="6"/>
        <v>6</v>
      </c>
      <c r="H26" s="35">
        <f t="shared" si="6"/>
        <v>6</v>
      </c>
      <c r="I26" s="35">
        <f t="shared" si="6"/>
        <v>6</v>
      </c>
      <c r="J26" s="35">
        <f t="shared" si="6"/>
        <v>6</v>
      </c>
      <c r="K26" s="35">
        <f t="shared" si="6"/>
        <v>6</v>
      </c>
      <c r="L26" s="35">
        <f t="shared" si="6"/>
        <v>6</v>
      </c>
      <c r="M26" s="35">
        <f t="shared" si="6"/>
        <v>6</v>
      </c>
    </row>
    <row r="27" spans="1:33" ht="15" customHeight="1">
      <c r="A27" s="28" t="s">
        <v>43</v>
      </c>
      <c r="B27" s="34">
        <f>B4+(B24*(B13-B5))</f>
        <v>1.1254000000000002</v>
      </c>
      <c r="C27" s="34">
        <f t="shared" ref="C27:M27" si="7">C4+(C24*(C13-C5))</f>
        <v>0.52500000000000002</v>
      </c>
      <c r="D27" s="34">
        <f t="shared" si="7"/>
        <v>0.44117647058823523</v>
      </c>
      <c r="E27" s="34">
        <f t="shared" si="7"/>
        <v>0.36666666666666664</v>
      </c>
      <c r="F27" s="34">
        <f t="shared" si="7"/>
        <v>1.0190000000000001</v>
      </c>
      <c r="G27" s="34">
        <f t="shared" si="7"/>
        <v>0.24</v>
      </c>
      <c r="H27" s="34">
        <f t="shared" si="7"/>
        <v>0.18571428571428572</v>
      </c>
      <c r="I27" s="34">
        <f t="shared" si="7"/>
        <v>0.13636363636363635</v>
      </c>
      <c r="J27" s="34">
        <f t="shared" si="7"/>
        <v>9.1304347826086957E-2</v>
      </c>
      <c r="K27" s="34">
        <f t="shared" si="7"/>
        <v>0.05</v>
      </c>
      <c r="L27" s="34">
        <f t="shared" si="7"/>
        <v>1.2000000000000004E-2</v>
      </c>
      <c r="M27" s="34">
        <f t="shared" si="7"/>
        <v>-2.3076923076923064E-2</v>
      </c>
    </row>
    <row r="28" spans="1:33" ht="15" customHeight="1">
      <c r="A28" s="18" t="s">
        <v>44</v>
      </c>
      <c r="B28" s="36">
        <f>(((B23-B5)*B24)+B6)</f>
        <v>0.84040000000000004</v>
      </c>
      <c r="C28" s="36">
        <f t="shared" ref="C28:M28" si="8">(((C23-C5)*C24)+C6)</f>
        <v>0.50421875000000005</v>
      </c>
      <c r="D28" s="36">
        <f t="shared" si="8"/>
        <v>0.42813725490196081</v>
      </c>
      <c r="E28" s="36">
        <f t="shared" si="8"/>
        <v>0.35743055555555553</v>
      </c>
      <c r="F28" s="36">
        <f t="shared" si="8"/>
        <v>0.97233333333333338</v>
      </c>
      <c r="G28" s="36">
        <f t="shared" si="8"/>
        <v>0.20675000000000004</v>
      </c>
      <c r="H28" s="36">
        <f t="shared" si="8"/>
        <v>0.18119047619047618</v>
      </c>
      <c r="I28" s="36">
        <f t="shared" si="8"/>
        <v>0.13258522727272726</v>
      </c>
      <c r="J28" s="36">
        <f t="shared" si="8"/>
        <v>8.8091787439613545E-2</v>
      </c>
      <c r="K28" s="36">
        <f t="shared" si="8"/>
        <v>4.7229166666666655E-2</v>
      </c>
      <c r="L28" s="36">
        <f t="shared" si="8"/>
        <v>9.5818181818181566E-3</v>
      </c>
      <c r="M28" s="36">
        <f t="shared" si="8"/>
        <v>-2.5208333333333333E-2</v>
      </c>
    </row>
    <row r="29" spans="1:33" ht="15" customHeight="1" thickBo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33" ht="15" customHeight="1">
      <c r="A30" s="66" t="s">
        <v>45</v>
      </c>
      <c r="B30" s="41">
        <f>B5</f>
        <v>0</v>
      </c>
      <c r="C30" s="41">
        <f t="shared" ref="C30:M30" si="9">C5</f>
        <v>2</v>
      </c>
      <c r="D30" s="41">
        <f t="shared" si="9"/>
        <v>3</v>
      </c>
      <c r="E30" s="41">
        <f t="shared" si="9"/>
        <v>4</v>
      </c>
      <c r="F30" s="41">
        <f t="shared" si="9"/>
        <v>0.01</v>
      </c>
      <c r="G30" s="41">
        <f t="shared" si="9"/>
        <v>6</v>
      </c>
      <c r="H30" s="41">
        <f t="shared" si="9"/>
        <v>7</v>
      </c>
      <c r="I30" s="41">
        <f t="shared" si="9"/>
        <v>8</v>
      </c>
      <c r="J30" s="41">
        <f t="shared" si="9"/>
        <v>9</v>
      </c>
      <c r="K30" s="41">
        <f t="shared" si="9"/>
        <v>10</v>
      </c>
      <c r="L30" s="41">
        <f t="shared" si="9"/>
        <v>11</v>
      </c>
      <c r="M30" s="41">
        <f t="shared" si="9"/>
        <v>12</v>
      </c>
    </row>
    <row r="31" spans="1:33" ht="15" customHeight="1" thickBot="1">
      <c r="A31" s="67" t="s">
        <v>46</v>
      </c>
      <c r="B31" s="46">
        <f>B4</f>
        <v>0.05</v>
      </c>
      <c r="C31" s="46">
        <f t="shared" ref="C31:M31" si="10">C4</f>
        <v>0.05</v>
      </c>
      <c r="D31" s="46">
        <f t="shared" si="10"/>
        <v>0.05</v>
      </c>
      <c r="E31" s="46">
        <f t="shared" si="10"/>
        <v>0.05</v>
      </c>
      <c r="F31" s="46">
        <f t="shared" si="10"/>
        <v>0.02</v>
      </c>
      <c r="G31" s="46">
        <f t="shared" si="10"/>
        <v>0.05</v>
      </c>
      <c r="H31" s="46">
        <f t="shared" si="10"/>
        <v>0.05</v>
      </c>
      <c r="I31" s="46">
        <f t="shared" si="10"/>
        <v>0.05</v>
      </c>
      <c r="J31" s="46">
        <f t="shared" si="10"/>
        <v>0.05</v>
      </c>
      <c r="K31" s="46">
        <f t="shared" si="10"/>
        <v>0.05</v>
      </c>
      <c r="L31" s="46">
        <f t="shared" si="10"/>
        <v>0.05</v>
      </c>
      <c r="M31" s="46">
        <f t="shared" si="10"/>
        <v>0.05</v>
      </c>
    </row>
    <row r="32" spans="1:33" ht="15" customHeight="1" thickBo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5" customHeight="1">
      <c r="A33" s="66" t="s">
        <v>47</v>
      </c>
      <c r="B33" s="41">
        <f>B30+B17</f>
        <v>0.5</v>
      </c>
      <c r="C33" s="41">
        <f t="shared" ref="C33:M33" si="11">C30+C17</f>
        <v>2.5</v>
      </c>
      <c r="D33" s="41">
        <f t="shared" si="11"/>
        <v>3.5</v>
      </c>
      <c r="E33" s="41">
        <f t="shared" si="11"/>
        <v>4.5</v>
      </c>
      <c r="F33" s="41">
        <f t="shared" si="11"/>
        <v>0.51</v>
      </c>
      <c r="G33" s="41">
        <f t="shared" si="11"/>
        <v>6.5</v>
      </c>
      <c r="H33" s="41">
        <f t="shared" si="11"/>
        <v>7.5</v>
      </c>
      <c r="I33" s="41">
        <f t="shared" si="11"/>
        <v>8.5</v>
      </c>
      <c r="J33" s="41">
        <f t="shared" si="11"/>
        <v>9.5</v>
      </c>
      <c r="K33" s="41">
        <f t="shared" si="11"/>
        <v>10.5</v>
      </c>
      <c r="L33" s="41">
        <f t="shared" si="11"/>
        <v>11.5</v>
      </c>
      <c r="M33" s="41">
        <f t="shared" si="11"/>
        <v>12.5</v>
      </c>
    </row>
    <row r="34" spans="1:13" ht="15" customHeight="1" thickBot="1">
      <c r="A34" s="67" t="s">
        <v>48</v>
      </c>
      <c r="B34" s="42">
        <f>B28+B14</f>
        <v>0.69040000000000001</v>
      </c>
      <c r="C34" s="42">
        <f t="shared" ref="C34:M34" si="12">C28+C14</f>
        <v>0.35421875000000003</v>
      </c>
      <c r="D34" s="42">
        <f t="shared" si="12"/>
        <v>0.27813725490196084</v>
      </c>
      <c r="E34" s="42">
        <f t="shared" si="12"/>
        <v>0.20743055555555553</v>
      </c>
      <c r="F34" s="42">
        <f t="shared" si="12"/>
        <v>0.82233333333333336</v>
      </c>
      <c r="G34" s="42">
        <f t="shared" si="12"/>
        <v>5.675000000000005E-2</v>
      </c>
      <c r="H34" s="42">
        <f t="shared" si="12"/>
        <v>3.1190476190476185E-2</v>
      </c>
      <c r="I34" s="42">
        <f t="shared" si="12"/>
        <v>-1.7414772727272737E-2</v>
      </c>
      <c r="J34" s="42">
        <f t="shared" si="12"/>
        <v>-6.190821256038645E-2</v>
      </c>
      <c r="K34" s="42">
        <f t="shared" si="12"/>
        <v>-0.10277083333333334</v>
      </c>
      <c r="L34" s="42">
        <f t="shared" si="12"/>
        <v>-0.14041818181818183</v>
      </c>
      <c r="M34" s="42">
        <f t="shared" si="12"/>
        <v>-0.17520833333333333</v>
      </c>
    </row>
    <row r="35" spans="1:13" ht="15" customHeight="1">
      <c r="A35" s="66" t="s">
        <v>49</v>
      </c>
      <c r="B35" s="43">
        <f>B33+B26</f>
        <v>2.5</v>
      </c>
      <c r="C35" s="43">
        <f t="shared" ref="C35:M35" si="13">C33+C26</f>
        <v>8.5</v>
      </c>
      <c r="D35" s="43">
        <f t="shared" si="13"/>
        <v>9.5</v>
      </c>
      <c r="E35" s="43">
        <f t="shared" si="13"/>
        <v>10.5</v>
      </c>
      <c r="F35" s="43">
        <f t="shared" si="13"/>
        <v>6.51</v>
      </c>
      <c r="G35" s="43">
        <f t="shared" si="13"/>
        <v>12.5</v>
      </c>
      <c r="H35" s="43">
        <f t="shared" si="13"/>
        <v>13.5</v>
      </c>
      <c r="I35" s="43">
        <f t="shared" si="13"/>
        <v>14.5</v>
      </c>
      <c r="J35" s="43">
        <f t="shared" si="13"/>
        <v>15.5</v>
      </c>
      <c r="K35" s="43">
        <f t="shared" si="13"/>
        <v>16.5</v>
      </c>
      <c r="L35" s="43">
        <f t="shared" si="13"/>
        <v>17.5</v>
      </c>
      <c r="M35" s="43">
        <f t="shared" si="13"/>
        <v>18.5</v>
      </c>
    </row>
    <row r="36" spans="1:13" ht="15" customHeight="1" thickBot="1">
      <c r="A36" s="67" t="s">
        <v>48</v>
      </c>
      <c r="B36" s="42">
        <f>B28+B15</f>
        <v>0.89040000000000008</v>
      </c>
      <c r="C36" s="42">
        <f t="shared" ref="C36:M36" si="14">C28+C15</f>
        <v>0.55421875000000009</v>
      </c>
      <c r="D36" s="42">
        <f t="shared" si="14"/>
        <v>0.4781372549019608</v>
      </c>
      <c r="E36" s="42">
        <f t="shared" si="14"/>
        <v>0.40743055555555552</v>
      </c>
      <c r="F36" s="42">
        <f t="shared" si="14"/>
        <v>1.0223333333333333</v>
      </c>
      <c r="G36" s="42">
        <f t="shared" si="14"/>
        <v>0.25675000000000003</v>
      </c>
      <c r="H36" s="42">
        <f t="shared" si="14"/>
        <v>0.23119047619047617</v>
      </c>
      <c r="I36" s="42">
        <f t="shared" si="14"/>
        <v>0.18258522727272725</v>
      </c>
      <c r="J36" s="42">
        <f t="shared" si="14"/>
        <v>0.13809178743961353</v>
      </c>
      <c r="K36" s="42">
        <f t="shared" si="14"/>
        <v>9.7229166666666658E-2</v>
      </c>
      <c r="L36" s="42">
        <f t="shared" si="14"/>
        <v>5.9581818181818159E-2</v>
      </c>
      <c r="M36" s="42">
        <f t="shared" si="14"/>
        <v>2.479166666666667E-2</v>
      </c>
    </row>
    <row r="37" spans="1:13" ht="15" customHeight="1" thickBo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5" customHeight="1">
      <c r="A38" s="68" t="s">
        <v>50</v>
      </c>
      <c r="B38" s="43">
        <f>B35+B18</f>
        <v>4.5</v>
      </c>
      <c r="C38" s="43">
        <f t="shared" ref="C38:M38" si="15">C35+C18</f>
        <v>10.5</v>
      </c>
      <c r="D38" s="43">
        <f t="shared" si="15"/>
        <v>11.5</v>
      </c>
      <c r="E38" s="43">
        <f t="shared" si="15"/>
        <v>12.5</v>
      </c>
      <c r="F38" s="43">
        <f t="shared" si="15"/>
        <v>8.51</v>
      </c>
      <c r="G38" s="43">
        <f t="shared" si="15"/>
        <v>14.5</v>
      </c>
      <c r="H38" s="43">
        <f t="shared" si="15"/>
        <v>15.5</v>
      </c>
      <c r="I38" s="43">
        <f t="shared" si="15"/>
        <v>16.5</v>
      </c>
      <c r="J38" s="43">
        <f t="shared" si="15"/>
        <v>17.5</v>
      </c>
      <c r="K38" s="43">
        <f t="shared" si="15"/>
        <v>18.5</v>
      </c>
      <c r="L38" s="43">
        <f t="shared" si="15"/>
        <v>19.5</v>
      </c>
      <c r="M38" s="43">
        <f t="shared" si="15"/>
        <v>20.5</v>
      </c>
    </row>
    <row r="39" spans="1:13" ht="15" customHeight="1">
      <c r="A39" s="69" t="s">
        <v>51</v>
      </c>
      <c r="B39" s="47">
        <f>B8</f>
        <v>1</v>
      </c>
      <c r="C39" s="47">
        <f t="shared" ref="C39:M39" si="16">C8</f>
        <v>1</v>
      </c>
      <c r="D39" s="47">
        <f t="shared" si="16"/>
        <v>1</v>
      </c>
      <c r="E39" s="47">
        <f t="shared" si="16"/>
        <v>1</v>
      </c>
      <c r="F39" s="47">
        <f t="shared" si="16"/>
        <v>0.98</v>
      </c>
      <c r="G39" s="47">
        <f t="shared" si="16"/>
        <v>1</v>
      </c>
      <c r="H39" s="47">
        <f t="shared" si="16"/>
        <v>1</v>
      </c>
      <c r="I39" s="47">
        <f t="shared" si="16"/>
        <v>1</v>
      </c>
      <c r="J39" s="47">
        <f t="shared" si="16"/>
        <v>1</v>
      </c>
      <c r="K39" s="47">
        <f t="shared" si="16"/>
        <v>1</v>
      </c>
      <c r="L39" s="47">
        <f t="shared" si="16"/>
        <v>1</v>
      </c>
      <c r="M39" s="47">
        <f t="shared" si="16"/>
        <v>1</v>
      </c>
    </row>
    <row r="40" spans="1:13" ht="15.75" thickBot="1">
      <c r="A40" s="70" t="s">
        <v>52</v>
      </c>
      <c r="B40" s="48">
        <f>B38+B9</f>
        <v>7.5</v>
      </c>
      <c r="C40" s="48">
        <f t="shared" ref="C40:M40" si="17">C38+C9</f>
        <v>15.5</v>
      </c>
      <c r="D40" s="48">
        <f t="shared" si="17"/>
        <v>16.5</v>
      </c>
      <c r="E40" s="48">
        <f t="shared" si="17"/>
        <v>17.5</v>
      </c>
      <c r="F40" s="48">
        <f t="shared" si="17"/>
        <v>11.51</v>
      </c>
      <c r="G40" s="48">
        <f t="shared" si="17"/>
        <v>19.5</v>
      </c>
      <c r="H40" s="48">
        <f t="shared" si="17"/>
        <v>20.5</v>
      </c>
      <c r="I40" s="48">
        <f t="shared" si="17"/>
        <v>21.5</v>
      </c>
      <c r="J40" s="48">
        <f t="shared" si="17"/>
        <v>22.5</v>
      </c>
      <c r="K40" s="48">
        <f t="shared" si="17"/>
        <v>23.5</v>
      </c>
      <c r="L40" s="48">
        <f t="shared" si="17"/>
        <v>24.5</v>
      </c>
      <c r="M40" s="48">
        <f t="shared" si="17"/>
        <v>25.5</v>
      </c>
    </row>
    <row r="41" spans="1:13">
      <c r="A41" s="19" t="s">
        <v>32</v>
      </c>
      <c r="B41" s="147">
        <v>4</v>
      </c>
      <c r="C41" s="147">
        <v>4</v>
      </c>
      <c r="D41" s="147">
        <v>4</v>
      </c>
      <c r="E41" s="147">
        <v>4</v>
      </c>
      <c r="F41" s="147">
        <v>4</v>
      </c>
      <c r="G41" s="147">
        <v>4</v>
      </c>
      <c r="H41" s="147">
        <v>4</v>
      </c>
      <c r="I41" s="147">
        <v>4</v>
      </c>
      <c r="J41" s="147">
        <v>4</v>
      </c>
      <c r="K41" s="147">
        <v>4</v>
      </c>
      <c r="L41" s="147">
        <v>4</v>
      </c>
      <c r="M41" s="147">
        <v>4</v>
      </c>
    </row>
    <row r="42" spans="1:13">
      <c r="A42" s="148" t="s">
        <v>53</v>
      </c>
      <c r="B42" s="146">
        <f>B41*(B39-B31)*(0.7*3.14*((B12/2)^2)*B11)/(1000*B3)</f>
        <v>1.5660749999999999</v>
      </c>
      <c r="C42" s="146">
        <f t="shared" ref="C42:M42" si="18">C41*(C39-C31)*(0.7*3.14*((C12/2)^2)*C11)/(1000*C3)</f>
        <v>3.3138146999999991</v>
      </c>
      <c r="D42" s="146">
        <f t="shared" si="18"/>
        <v>2.2092097999999991</v>
      </c>
      <c r="E42" s="146">
        <f t="shared" si="18"/>
        <v>1.6569073499999996</v>
      </c>
      <c r="F42" s="146">
        <f t="shared" si="18"/>
        <v>4.4649292799999989</v>
      </c>
      <c r="G42" s="146">
        <f t="shared" si="18"/>
        <v>6.6276293999999982</v>
      </c>
      <c r="H42" s="146">
        <f t="shared" si="18"/>
        <v>0.94680419999999976</v>
      </c>
      <c r="I42" s="146">
        <f t="shared" si="18"/>
        <v>0.82845367499999978</v>
      </c>
      <c r="J42" s="146">
        <f t="shared" si="18"/>
        <v>0.73640326666666645</v>
      </c>
      <c r="K42" s="146">
        <f t="shared" si="18"/>
        <v>0.6627629399999998</v>
      </c>
      <c r="L42" s="146">
        <f t="shared" si="18"/>
        <v>0.6025117636363635</v>
      </c>
      <c r="M42" s="146">
        <f t="shared" si="18"/>
        <v>0.55230244999999978</v>
      </c>
    </row>
    <row r="43" spans="1:13" s="60" customFormat="1" ht="15.75" thickBot="1">
      <c r="A43" s="58" t="s">
        <v>54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</row>
    <row r="44" spans="1:13" ht="15.75" thickBot="1">
      <c r="A44" s="71" t="s">
        <v>55</v>
      </c>
      <c r="B44" s="61">
        <v>3.6</v>
      </c>
      <c r="C44" s="61">
        <v>7.5</v>
      </c>
      <c r="D44" s="61">
        <v>8.5</v>
      </c>
      <c r="E44" s="61">
        <v>9.5</v>
      </c>
      <c r="F44" s="61">
        <v>10.5</v>
      </c>
      <c r="G44" s="61">
        <v>11.5</v>
      </c>
      <c r="H44" s="61">
        <v>12.5</v>
      </c>
      <c r="I44" s="61">
        <v>13.5</v>
      </c>
      <c r="J44" s="61">
        <v>14.5</v>
      </c>
      <c r="K44" s="61">
        <v>15.5</v>
      </c>
      <c r="L44" s="61">
        <v>16.5</v>
      </c>
      <c r="M44" s="61">
        <v>17.5</v>
      </c>
    </row>
    <row r="45" spans="1:13">
      <c r="A45" s="28" t="s">
        <v>39</v>
      </c>
      <c r="B45" s="51">
        <f>B44-B22</f>
        <v>2.1</v>
      </c>
      <c r="C45" s="51">
        <f t="shared" ref="C45:M45" si="19">C44-C22</f>
        <v>7.15</v>
      </c>
      <c r="D45" s="51">
        <f t="shared" si="19"/>
        <v>8.2666666666666675</v>
      </c>
      <c r="E45" s="51">
        <f t="shared" si="19"/>
        <v>9.3249999999999993</v>
      </c>
      <c r="F45" s="51">
        <f t="shared" si="19"/>
        <v>10.033333333333333</v>
      </c>
      <c r="G45" s="51">
        <f t="shared" si="19"/>
        <v>10.8</v>
      </c>
      <c r="H45" s="51">
        <f t="shared" si="19"/>
        <v>12.4</v>
      </c>
      <c r="I45" s="51">
        <f t="shared" si="19"/>
        <v>13.4125</v>
      </c>
      <c r="J45" s="51">
        <f t="shared" si="19"/>
        <v>14.422222222222222</v>
      </c>
      <c r="K45" s="51">
        <f t="shared" si="19"/>
        <v>15.43</v>
      </c>
      <c r="L45" s="51">
        <f t="shared" si="19"/>
        <v>16.436363636363637</v>
      </c>
      <c r="M45" s="51">
        <f t="shared" si="19"/>
        <v>17.441666666666666</v>
      </c>
    </row>
    <row r="46" spans="1:13">
      <c r="A46" s="18" t="s">
        <v>56</v>
      </c>
      <c r="B46" s="52">
        <f>B34+(B45-B33)*B25</f>
        <v>0.85040000000000004</v>
      </c>
      <c r="C46" s="52">
        <f t="shared" ref="C46:M46" si="20">C34+(C45-C33)*C25</f>
        <v>0.50921875000000005</v>
      </c>
      <c r="D46" s="52">
        <f t="shared" si="20"/>
        <v>0.43702614379084975</v>
      </c>
      <c r="E46" s="52">
        <f t="shared" si="20"/>
        <v>0.36826388888888884</v>
      </c>
      <c r="F46" s="52">
        <f t="shared" si="20"/>
        <v>1.1397777777777778</v>
      </c>
      <c r="G46" s="52">
        <f t="shared" si="20"/>
        <v>0.20008333333333342</v>
      </c>
      <c r="H46" s="52">
        <f t="shared" si="20"/>
        <v>0.19452380952380952</v>
      </c>
      <c r="I46" s="52">
        <f t="shared" si="20"/>
        <v>0.14633522727272724</v>
      </c>
      <c r="J46" s="52">
        <f t="shared" si="20"/>
        <v>0.10216586151368764</v>
      </c>
      <c r="K46" s="52">
        <f t="shared" si="20"/>
        <v>6.1562499999999992E-2</v>
      </c>
      <c r="L46" s="52">
        <f t="shared" si="20"/>
        <v>2.4127272727272747E-2</v>
      </c>
      <c r="M46" s="52">
        <f t="shared" si="20"/>
        <v>-1.0486111111111113E-2</v>
      </c>
    </row>
    <row r="47" spans="1:13">
      <c r="A47" t="s">
        <v>57</v>
      </c>
      <c r="B47" s="53">
        <f>(B46-B34)/(B36-B34)</f>
        <v>0.79999999999999993</v>
      </c>
      <c r="C47" s="53">
        <f t="shared" ref="C47:M47" si="21">(C46-C34)/(C36-C34)</f>
        <v>0.77499999999999991</v>
      </c>
      <c r="D47" s="53">
        <f t="shared" si="21"/>
        <v>0.79444444444444473</v>
      </c>
      <c r="E47" s="53">
        <f t="shared" si="21"/>
        <v>0.80416666666666659</v>
      </c>
      <c r="F47" s="53">
        <f t="shared" si="21"/>
        <v>1.5872222222222225</v>
      </c>
      <c r="G47" s="53">
        <f t="shared" si="21"/>
        <v>0.7166666666666669</v>
      </c>
      <c r="H47" s="53">
        <f t="shared" si="21"/>
        <v>0.81666666666666676</v>
      </c>
      <c r="I47" s="53">
        <f t="shared" si="21"/>
        <v>0.81874999999999998</v>
      </c>
      <c r="J47" s="53">
        <f t="shared" si="21"/>
        <v>0.82037037037037053</v>
      </c>
      <c r="K47" s="53">
        <f t="shared" si="21"/>
        <v>0.82166666666666666</v>
      </c>
      <c r="L47" s="53">
        <f t="shared" si="21"/>
        <v>0.82272727272727297</v>
      </c>
      <c r="M47" s="53">
        <f t="shared" si="21"/>
        <v>0.82361111111111107</v>
      </c>
    </row>
    <row r="48" spans="1:13">
      <c r="A48" t="s">
        <v>58</v>
      </c>
      <c r="B48" s="52">
        <f>B$19*(B36-B34)+B34</f>
        <v>0.84040000000000004</v>
      </c>
      <c r="C48" s="52">
        <f t="shared" ref="C48:M48" si="22">C19*(C36-C34)+C34</f>
        <v>0.50421875000000005</v>
      </c>
      <c r="D48" s="52">
        <f t="shared" si="22"/>
        <v>0.42813725490196081</v>
      </c>
      <c r="E48" s="52">
        <f t="shared" si="22"/>
        <v>0.35743055555555553</v>
      </c>
      <c r="F48" s="52">
        <f t="shared" si="22"/>
        <v>0.97233333333333327</v>
      </c>
      <c r="G48" s="52">
        <f t="shared" si="22"/>
        <v>0.20675000000000004</v>
      </c>
      <c r="H48" s="52">
        <f t="shared" si="22"/>
        <v>0.18119047619047618</v>
      </c>
      <c r="I48" s="52">
        <f t="shared" si="22"/>
        <v>0.13258522727272726</v>
      </c>
      <c r="J48" s="52">
        <f t="shared" si="22"/>
        <v>8.8091787439613545E-2</v>
      </c>
      <c r="K48" s="52">
        <f t="shared" si="22"/>
        <v>4.7229166666666683E-2</v>
      </c>
      <c r="L48" s="52">
        <f t="shared" si="22"/>
        <v>9.5818181818181636E-3</v>
      </c>
      <c r="M48" s="52">
        <f t="shared" si="22"/>
        <v>-2.5208333333333305E-2</v>
      </c>
    </row>
    <row r="49" spans="1:33" ht="15.75" thickBot="1">
      <c r="A49" t="s">
        <v>59</v>
      </c>
      <c r="B49" s="36">
        <f>B46-B48</f>
        <v>1.0000000000000009E-2</v>
      </c>
      <c r="C49" s="36">
        <f t="shared" ref="C49:M49" si="23">C46-C48</f>
        <v>5.0000000000000044E-3</v>
      </c>
      <c r="D49" s="36">
        <f t="shared" si="23"/>
        <v>8.8888888888889461E-3</v>
      </c>
      <c r="E49" s="36">
        <f t="shared" si="23"/>
        <v>1.0833333333333306E-2</v>
      </c>
      <c r="F49" s="36">
        <f t="shared" si="23"/>
        <v>0.16744444444444451</v>
      </c>
      <c r="G49" s="36">
        <f t="shared" si="23"/>
        <v>-6.6666666666666263E-3</v>
      </c>
      <c r="H49" s="36">
        <f t="shared" si="23"/>
        <v>1.3333333333333336E-2</v>
      </c>
      <c r="I49" s="36">
        <f t="shared" si="23"/>
        <v>1.3749999999999984E-2</v>
      </c>
      <c r="J49" s="36">
        <f t="shared" si="23"/>
        <v>1.40740740740741E-2</v>
      </c>
      <c r="K49" s="36">
        <f t="shared" si="23"/>
        <v>1.4333333333333309E-2</v>
      </c>
      <c r="L49" s="36">
        <f t="shared" si="23"/>
        <v>1.4545454545454584E-2</v>
      </c>
      <c r="M49" s="36">
        <f t="shared" si="23"/>
        <v>1.4722222222222192E-2</v>
      </c>
    </row>
    <row r="50" spans="1:33">
      <c r="A50" s="54" t="s">
        <v>60</v>
      </c>
      <c r="B50" s="56">
        <f>B34+B49</f>
        <v>0.70040000000000002</v>
      </c>
      <c r="C50" s="56">
        <f t="shared" ref="C50:M50" si="24">C34+C49</f>
        <v>0.35921875000000003</v>
      </c>
      <c r="D50" s="56">
        <f t="shared" si="24"/>
        <v>0.28702614379084979</v>
      </c>
      <c r="E50" s="56">
        <f t="shared" si="24"/>
        <v>0.21826388888888884</v>
      </c>
      <c r="F50" s="56">
        <f t="shared" si="24"/>
        <v>0.98977777777777787</v>
      </c>
      <c r="G50" s="56">
        <f t="shared" si="24"/>
        <v>5.0083333333333424E-2</v>
      </c>
      <c r="H50" s="56">
        <f t="shared" si="24"/>
        <v>4.4523809523809521E-2</v>
      </c>
      <c r="I50" s="56">
        <f t="shared" si="24"/>
        <v>-3.6647727272727526E-3</v>
      </c>
      <c r="J50" s="56">
        <f t="shared" si="24"/>
        <v>-4.783413848631235E-2</v>
      </c>
      <c r="K50" s="56">
        <f t="shared" si="24"/>
        <v>-8.843750000000003E-2</v>
      </c>
      <c r="L50" s="56">
        <f t="shared" si="24"/>
        <v>-0.12587272727272725</v>
      </c>
      <c r="M50" s="56">
        <f t="shared" si="24"/>
        <v>-0.16048611111111113</v>
      </c>
    </row>
    <row r="51" spans="1:33" ht="15.75" thickBot="1">
      <c r="A51" s="55" t="s">
        <v>60</v>
      </c>
      <c r="B51" s="57">
        <f>B36+B49</f>
        <v>0.90040000000000009</v>
      </c>
      <c r="C51" s="57">
        <f t="shared" ref="C51:M51" si="25">C36+C49</f>
        <v>0.5592187500000001</v>
      </c>
      <c r="D51" s="57">
        <f t="shared" si="25"/>
        <v>0.48702614379084974</v>
      </c>
      <c r="E51" s="57">
        <f t="shared" si="25"/>
        <v>0.41826388888888882</v>
      </c>
      <c r="F51" s="57">
        <f t="shared" si="25"/>
        <v>1.1897777777777778</v>
      </c>
      <c r="G51" s="57">
        <f t="shared" si="25"/>
        <v>0.25008333333333344</v>
      </c>
      <c r="H51" s="57">
        <f t="shared" si="25"/>
        <v>0.2445238095238095</v>
      </c>
      <c r="I51" s="57">
        <f t="shared" si="25"/>
        <v>0.19633522727272723</v>
      </c>
      <c r="J51" s="57">
        <f t="shared" si="25"/>
        <v>0.15216586151368763</v>
      </c>
      <c r="K51" s="57">
        <f t="shared" si="25"/>
        <v>0.11156249999999997</v>
      </c>
      <c r="L51" s="57">
        <f t="shared" si="25"/>
        <v>7.4127272727272736E-2</v>
      </c>
      <c r="M51" s="57">
        <f t="shared" si="25"/>
        <v>3.9513888888888862E-2</v>
      </c>
    </row>
    <row r="52" spans="1:33" s="60" customFormat="1" ht="15.75" thickBot="1">
      <c r="A52" s="58" t="s">
        <v>61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33" ht="15.75" thickBot="1">
      <c r="A53" s="71" t="s">
        <v>62</v>
      </c>
      <c r="B53" s="61">
        <v>6.5</v>
      </c>
      <c r="C53" s="61">
        <v>7.5</v>
      </c>
      <c r="D53" s="61">
        <v>8.5</v>
      </c>
      <c r="E53" s="61">
        <v>9.5</v>
      </c>
      <c r="F53" s="61">
        <v>10.5</v>
      </c>
      <c r="G53" s="61">
        <v>11.5</v>
      </c>
      <c r="H53" s="61">
        <v>12.5</v>
      </c>
      <c r="I53" s="61">
        <v>13.5</v>
      </c>
      <c r="J53" s="61">
        <v>14.5</v>
      </c>
      <c r="K53" s="61">
        <v>15.5</v>
      </c>
      <c r="L53" s="61">
        <v>16.5</v>
      </c>
      <c r="M53" s="61">
        <v>17.5</v>
      </c>
    </row>
    <row r="54" spans="1:33">
      <c r="A54" s="28" t="s">
        <v>39</v>
      </c>
      <c r="B54" s="51">
        <f>B53-B22</f>
        <v>5</v>
      </c>
      <c r="C54" s="51">
        <f t="shared" ref="C54:M54" si="26">C53-C22</f>
        <v>7.15</v>
      </c>
      <c r="D54" s="51">
        <f t="shared" si="26"/>
        <v>8.2666666666666675</v>
      </c>
      <c r="E54" s="51">
        <f t="shared" si="26"/>
        <v>9.3249999999999993</v>
      </c>
      <c r="F54" s="51">
        <f t="shared" si="26"/>
        <v>10.033333333333333</v>
      </c>
      <c r="G54" s="51">
        <f t="shared" si="26"/>
        <v>10.8</v>
      </c>
      <c r="H54" s="51">
        <f t="shared" si="26"/>
        <v>12.4</v>
      </c>
      <c r="I54" s="51">
        <f t="shared" si="26"/>
        <v>13.4125</v>
      </c>
      <c r="J54" s="51">
        <f t="shared" si="26"/>
        <v>14.422222222222222</v>
      </c>
      <c r="K54" s="51">
        <f t="shared" si="26"/>
        <v>15.43</v>
      </c>
      <c r="L54" s="51">
        <f t="shared" si="26"/>
        <v>16.436363636363637</v>
      </c>
      <c r="M54" s="51">
        <f t="shared" si="26"/>
        <v>17.441666666666666</v>
      </c>
    </row>
    <row r="55" spans="1:33">
      <c r="A55" s="18" t="s">
        <v>56</v>
      </c>
      <c r="B55" s="52">
        <f>B50+(B54-B33)*B25</f>
        <v>1.1504000000000001</v>
      </c>
      <c r="C55" s="52">
        <f t="shared" ref="C55:M55" si="27">C50+(C54-C33)*C25</f>
        <v>0.51421875000000006</v>
      </c>
      <c r="D55" s="52">
        <f t="shared" si="27"/>
        <v>0.4459150326797387</v>
      </c>
      <c r="E55" s="52">
        <f t="shared" si="27"/>
        <v>0.37909722222222214</v>
      </c>
      <c r="F55" s="52">
        <f t="shared" si="27"/>
        <v>1.3072222222222223</v>
      </c>
      <c r="G55" s="52">
        <f t="shared" si="27"/>
        <v>0.19341666666666679</v>
      </c>
      <c r="H55" s="52">
        <f t="shared" si="27"/>
        <v>0.20785714285714285</v>
      </c>
      <c r="I55" s="52">
        <f t="shared" si="27"/>
        <v>0.16008522727272723</v>
      </c>
      <c r="J55" s="52">
        <f t="shared" si="27"/>
        <v>0.11623993558776174</v>
      </c>
      <c r="K55" s="52">
        <f t="shared" si="27"/>
        <v>7.5895833333333301E-2</v>
      </c>
      <c r="L55" s="52">
        <f t="shared" si="27"/>
        <v>3.8672727272727331E-2</v>
      </c>
      <c r="M55" s="52">
        <f t="shared" si="27"/>
        <v>4.2361111111110794E-3</v>
      </c>
    </row>
    <row r="56" spans="1:33">
      <c r="A56" t="s">
        <v>57</v>
      </c>
      <c r="B56" s="53">
        <f>(B55-B50)/(B51-B50)</f>
        <v>2.2499999999999996</v>
      </c>
      <c r="C56" s="53">
        <f t="shared" ref="C56:M56" si="28">(C55-C50)/(C51-C50)</f>
        <v>0.77499999999999991</v>
      </c>
      <c r="D56" s="53">
        <f t="shared" si="28"/>
        <v>0.79444444444444473</v>
      </c>
      <c r="E56" s="53">
        <f t="shared" si="28"/>
        <v>0.80416666666666659</v>
      </c>
      <c r="F56" s="53">
        <f t="shared" si="28"/>
        <v>1.5872222222222225</v>
      </c>
      <c r="G56" s="53">
        <f t="shared" si="28"/>
        <v>0.71666666666666679</v>
      </c>
      <c r="H56" s="53">
        <f t="shared" si="28"/>
        <v>0.81666666666666676</v>
      </c>
      <c r="I56" s="53">
        <f t="shared" si="28"/>
        <v>0.81874999999999998</v>
      </c>
      <c r="J56" s="53">
        <f t="shared" si="28"/>
        <v>0.82037037037037053</v>
      </c>
      <c r="K56" s="53">
        <f t="shared" si="28"/>
        <v>0.82166666666666666</v>
      </c>
      <c r="L56" s="53">
        <f t="shared" si="28"/>
        <v>0.82272727272727297</v>
      </c>
      <c r="M56" s="53">
        <f t="shared" si="28"/>
        <v>0.82361111111111107</v>
      </c>
    </row>
    <row r="57" spans="1:33">
      <c r="A57" t="s">
        <v>63</v>
      </c>
      <c r="B57" s="52">
        <f>B$19*(B51-B50)+B50</f>
        <v>0.85040000000000004</v>
      </c>
      <c r="C57" s="52">
        <f t="shared" ref="C57:M57" si="29">C$19*(C51-C50)+C50</f>
        <v>0.50921875000000005</v>
      </c>
      <c r="D57" s="52">
        <f t="shared" si="29"/>
        <v>0.43702614379084975</v>
      </c>
      <c r="E57" s="52">
        <f t="shared" si="29"/>
        <v>0.36826388888888884</v>
      </c>
      <c r="F57" s="52">
        <f t="shared" si="29"/>
        <v>1.1397777777777778</v>
      </c>
      <c r="G57" s="52">
        <f t="shared" si="29"/>
        <v>0.20008333333333345</v>
      </c>
      <c r="H57" s="52">
        <f t="shared" si="29"/>
        <v>0.19452380952380952</v>
      </c>
      <c r="I57" s="52">
        <f t="shared" si="29"/>
        <v>0.14633522727272724</v>
      </c>
      <c r="J57" s="52">
        <f t="shared" si="29"/>
        <v>0.10216586151368764</v>
      </c>
      <c r="K57" s="52">
        <f t="shared" si="29"/>
        <v>6.1562499999999992E-2</v>
      </c>
      <c r="L57" s="52">
        <f t="shared" si="29"/>
        <v>2.4127272727272747E-2</v>
      </c>
      <c r="M57" s="52">
        <f t="shared" si="29"/>
        <v>-1.0486111111111113E-2</v>
      </c>
    </row>
    <row r="58" spans="1:33" ht="15.75" thickBot="1">
      <c r="A58" t="s">
        <v>59</v>
      </c>
      <c r="B58" s="36">
        <f>B55-B57</f>
        <v>0.30000000000000004</v>
      </c>
      <c r="C58" s="36">
        <f t="shared" ref="C58:M58" si="30">C55-C57</f>
        <v>5.0000000000000044E-3</v>
      </c>
      <c r="D58" s="36">
        <f t="shared" si="30"/>
        <v>8.8888888888889461E-3</v>
      </c>
      <c r="E58" s="36">
        <f t="shared" si="30"/>
        <v>1.0833333333333306E-2</v>
      </c>
      <c r="F58" s="36">
        <f t="shared" si="30"/>
        <v>0.16744444444444451</v>
      </c>
      <c r="G58" s="36">
        <f t="shared" si="30"/>
        <v>-6.6666666666666541E-3</v>
      </c>
      <c r="H58" s="36">
        <f t="shared" si="30"/>
        <v>1.3333333333333336E-2</v>
      </c>
      <c r="I58" s="36">
        <f t="shared" si="30"/>
        <v>1.3749999999999984E-2</v>
      </c>
      <c r="J58" s="36">
        <f t="shared" si="30"/>
        <v>1.40740740740741E-2</v>
      </c>
      <c r="K58" s="36">
        <f t="shared" si="30"/>
        <v>1.4333333333333309E-2</v>
      </c>
      <c r="L58" s="36">
        <f t="shared" si="30"/>
        <v>1.4545454545454584E-2</v>
      </c>
      <c r="M58" s="36">
        <f t="shared" si="30"/>
        <v>1.4722222222222192E-2</v>
      </c>
    </row>
    <row r="59" spans="1:33">
      <c r="A59" s="54" t="s">
        <v>60</v>
      </c>
      <c r="B59" s="56">
        <f>B50+B58</f>
        <v>1.0004</v>
      </c>
      <c r="C59" s="56">
        <f t="shared" ref="C59:M59" si="31">C50+C58</f>
        <v>0.36421875000000004</v>
      </c>
      <c r="D59" s="56">
        <f t="shared" si="31"/>
        <v>0.29591503267973873</v>
      </c>
      <c r="E59" s="56">
        <f t="shared" si="31"/>
        <v>0.22909722222222215</v>
      </c>
      <c r="F59" s="56">
        <f t="shared" si="31"/>
        <v>1.1572222222222224</v>
      </c>
      <c r="G59" s="56">
        <f t="shared" si="31"/>
        <v>4.341666666666677E-2</v>
      </c>
      <c r="H59" s="56">
        <f t="shared" si="31"/>
        <v>5.7857142857142857E-2</v>
      </c>
      <c r="I59" s="56">
        <f t="shared" si="31"/>
        <v>1.0085227272727232E-2</v>
      </c>
      <c r="J59" s="56">
        <f t="shared" si="31"/>
        <v>-3.376006441223825E-2</v>
      </c>
      <c r="K59" s="56">
        <f t="shared" si="31"/>
        <v>-7.4104166666666721E-2</v>
      </c>
      <c r="L59" s="56">
        <f t="shared" si="31"/>
        <v>-0.11132727272727266</v>
      </c>
      <c r="M59" s="56">
        <f t="shared" si="31"/>
        <v>-0.14576388888888894</v>
      </c>
    </row>
    <row r="60" spans="1:33" ht="15.75" thickBot="1">
      <c r="A60" s="55" t="s">
        <v>60</v>
      </c>
      <c r="B60" s="57">
        <f>B51+B58</f>
        <v>1.2004000000000001</v>
      </c>
      <c r="C60" s="57">
        <f t="shared" ref="C60:M60" si="32">C51+C58</f>
        <v>0.5642187500000001</v>
      </c>
      <c r="D60" s="57">
        <f t="shared" si="32"/>
        <v>0.49591503267973869</v>
      </c>
      <c r="E60" s="57">
        <f t="shared" si="32"/>
        <v>0.42909722222222213</v>
      </c>
      <c r="F60" s="57">
        <f t="shared" si="32"/>
        <v>1.3572222222222223</v>
      </c>
      <c r="G60" s="57">
        <f t="shared" si="32"/>
        <v>0.24341666666666678</v>
      </c>
      <c r="H60" s="57">
        <f t="shared" si="32"/>
        <v>0.25785714285714284</v>
      </c>
      <c r="I60" s="57">
        <f t="shared" si="32"/>
        <v>0.21008522727272722</v>
      </c>
      <c r="J60" s="57">
        <f t="shared" si="32"/>
        <v>0.16623993558776173</v>
      </c>
      <c r="K60" s="57">
        <f t="shared" si="32"/>
        <v>0.12589583333333326</v>
      </c>
      <c r="L60" s="57">
        <f t="shared" si="32"/>
        <v>8.867272727272732E-2</v>
      </c>
      <c r="M60" s="57">
        <f t="shared" si="32"/>
        <v>5.4236111111111054E-2</v>
      </c>
    </row>
    <row r="61" spans="1:33" s="141" customFormat="1" ht="18.75">
      <c r="A61" s="142" t="s">
        <v>64</v>
      </c>
      <c r="B61" s="140"/>
      <c r="C61" s="140"/>
      <c r="D61" s="140"/>
      <c r="E61" s="140"/>
      <c r="F61" s="140"/>
      <c r="G61" s="140"/>
      <c r="H61" s="140"/>
    </row>
    <row r="62" spans="1:33" s="141" customFormat="1" ht="18.75">
      <c r="A62" s="142" t="s">
        <v>65</v>
      </c>
      <c r="B62" s="140"/>
      <c r="C62" s="140"/>
      <c r="D62" s="140"/>
      <c r="E62" s="140"/>
      <c r="F62" s="140"/>
      <c r="G62" s="140"/>
      <c r="H62" s="140"/>
    </row>
    <row r="64" spans="1:33" ht="21">
      <c r="T64" s="139" t="s">
        <v>66</v>
      </c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</row>
    <row r="81" spans="1:30" ht="15.75" thickBot="1"/>
    <row r="82" spans="1:30" ht="21">
      <c r="A82" s="109"/>
      <c r="B82" s="110" t="s">
        <v>67</v>
      </c>
      <c r="C82" s="111">
        <v>1</v>
      </c>
      <c r="D82" s="111">
        <v>2</v>
      </c>
      <c r="E82" s="111">
        <v>3</v>
      </c>
      <c r="F82" s="111">
        <v>4</v>
      </c>
      <c r="G82" s="112">
        <v>5</v>
      </c>
      <c r="H82" s="111">
        <v>6</v>
      </c>
      <c r="I82" s="111">
        <v>7</v>
      </c>
      <c r="J82" s="111">
        <v>8</v>
      </c>
      <c r="K82" s="111">
        <v>9</v>
      </c>
      <c r="L82" s="111">
        <v>10</v>
      </c>
      <c r="M82" s="111">
        <v>11</v>
      </c>
      <c r="N82" s="113">
        <v>12</v>
      </c>
      <c r="Q82" s="139" t="s">
        <v>66</v>
      </c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</row>
    <row r="83" spans="1:30" ht="15.75">
      <c r="A83" s="114"/>
      <c r="B83" s="115" t="s">
        <v>68</v>
      </c>
      <c r="C83" s="116" t="s">
        <v>69</v>
      </c>
      <c r="D83" s="116" t="s">
        <v>69</v>
      </c>
      <c r="E83" s="116" t="s">
        <v>69</v>
      </c>
      <c r="F83" s="116" t="s">
        <v>69</v>
      </c>
      <c r="G83" s="116" t="s">
        <v>69</v>
      </c>
      <c r="H83" s="116" t="s">
        <v>69</v>
      </c>
      <c r="I83" s="116" t="s">
        <v>69</v>
      </c>
      <c r="J83" s="116" t="s">
        <v>69</v>
      </c>
      <c r="K83" s="116" t="s">
        <v>69</v>
      </c>
      <c r="L83" s="116" t="s">
        <v>69</v>
      </c>
      <c r="M83" s="116" t="s">
        <v>69</v>
      </c>
      <c r="N83" s="117" t="s">
        <v>69</v>
      </c>
    </row>
    <row r="84" spans="1:30" ht="16.5" thickBot="1">
      <c r="A84" s="118" t="s">
        <v>67</v>
      </c>
      <c r="B84" s="119" t="s">
        <v>70</v>
      </c>
      <c r="C84" s="120" t="s">
        <v>71</v>
      </c>
      <c r="D84" s="120" t="s">
        <v>71</v>
      </c>
      <c r="E84" s="120" t="s">
        <v>71</v>
      </c>
      <c r="F84" s="120" t="s">
        <v>71</v>
      </c>
      <c r="G84" s="120" t="s">
        <v>71</v>
      </c>
      <c r="H84" s="120" t="s">
        <v>71</v>
      </c>
      <c r="I84" s="120" t="s">
        <v>71</v>
      </c>
      <c r="J84" s="120" t="s">
        <v>71</v>
      </c>
      <c r="K84" s="120" t="s">
        <v>71</v>
      </c>
      <c r="L84" s="120" t="s">
        <v>71</v>
      </c>
      <c r="M84" s="120" t="s">
        <v>71</v>
      </c>
      <c r="N84" s="121" t="s">
        <v>71</v>
      </c>
    </row>
    <row r="85" spans="1:30" ht="15.75">
      <c r="A85" s="99" t="s">
        <v>72</v>
      </c>
      <c r="B85" s="86">
        <f>B$3</f>
        <v>0.6</v>
      </c>
      <c r="C85" s="81">
        <v>1</v>
      </c>
      <c r="D85" s="81">
        <v>1</v>
      </c>
      <c r="E85" s="81">
        <v>1</v>
      </c>
      <c r="F85" s="81">
        <v>1</v>
      </c>
      <c r="G85" s="81">
        <v>1</v>
      </c>
      <c r="H85" s="81">
        <v>1</v>
      </c>
      <c r="I85" s="81">
        <v>1</v>
      </c>
      <c r="J85" s="81">
        <v>1</v>
      </c>
      <c r="K85" s="81">
        <v>1</v>
      </c>
      <c r="L85" s="81">
        <v>1</v>
      </c>
      <c r="M85" s="81">
        <v>1</v>
      </c>
      <c r="N85" s="81">
        <v>1</v>
      </c>
    </row>
    <row r="86" spans="1:30" ht="15.75">
      <c r="A86" s="100" t="s">
        <v>73</v>
      </c>
      <c r="B86" s="85">
        <f>B$12</f>
        <v>3</v>
      </c>
      <c r="C86" s="82">
        <v>4.5999999999999996</v>
      </c>
      <c r="D86" s="82">
        <v>4.5999999999999996</v>
      </c>
      <c r="E86" s="82">
        <v>4.5999999999999996</v>
      </c>
      <c r="F86" s="82">
        <v>4.5999999999999996</v>
      </c>
      <c r="G86" s="82">
        <v>4.5999999999999996</v>
      </c>
      <c r="H86" s="82">
        <v>4.5999999999999996</v>
      </c>
      <c r="I86" s="82">
        <v>4.5999999999999996</v>
      </c>
      <c r="J86" s="82">
        <v>4.5999999999999996</v>
      </c>
      <c r="K86" s="82">
        <v>4.5999999999999996</v>
      </c>
      <c r="L86" s="82">
        <v>4.5999999999999996</v>
      </c>
      <c r="M86" s="82">
        <v>4.5999999999999996</v>
      </c>
      <c r="N86" s="82">
        <v>4.5999999999999996</v>
      </c>
    </row>
    <row r="87" spans="1:30" ht="15.75">
      <c r="A87" s="100" t="s">
        <v>74</v>
      </c>
      <c r="B87" s="85">
        <f>B$11</f>
        <v>50</v>
      </c>
      <c r="C87" s="82">
        <v>250</v>
      </c>
      <c r="D87" s="82">
        <v>250</v>
      </c>
      <c r="E87" s="82">
        <v>250</v>
      </c>
      <c r="F87" s="82">
        <v>250</v>
      </c>
      <c r="G87" s="82">
        <v>250</v>
      </c>
      <c r="H87" s="82">
        <v>250</v>
      </c>
      <c r="I87" s="82">
        <v>250</v>
      </c>
      <c r="J87" s="82">
        <v>250</v>
      </c>
      <c r="K87" s="82">
        <v>250</v>
      </c>
      <c r="L87" s="82">
        <v>250</v>
      </c>
      <c r="M87" s="82">
        <v>250</v>
      </c>
      <c r="N87" s="82">
        <v>250</v>
      </c>
    </row>
    <row r="88" spans="1:30" ht="15.75">
      <c r="A88" s="100" t="s">
        <v>75</v>
      </c>
      <c r="B88" s="85"/>
      <c r="C88" s="82">
        <v>5</v>
      </c>
      <c r="D88" s="82">
        <v>5</v>
      </c>
      <c r="E88" s="82">
        <v>5</v>
      </c>
      <c r="F88" s="82">
        <v>5</v>
      </c>
      <c r="G88" s="82">
        <v>5</v>
      </c>
      <c r="H88" s="82">
        <v>5</v>
      </c>
      <c r="I88" s="82">
        <v>5</v>
      </c>
      <c r="J88" s="82">
        <v>5</v>
      </c>
      <c r="K88" s="82">
        <v>5</v>
      </c>
      <c r="L88" s="82">
        <v>5</v>
      </c>
      <c r="M88" s="82">
        <v>5</v>
      </c>
      <c r="N88" s="82">
        <v>5</v>
      </c>
    </row>
    <row r="89" spans="1:30" ht="15.75">
      <c r="A89" s="100" t="s">
        <v>76</v>
      </c>
      <c r="B89" s="85">
        <f>B$10</f>
        <v>0.9</v>
      </c>
      <c r="C89" s="82">
        <v>0.7</v>
      </c>
      <c r="D89" s="82">
        <v>0.7</v>
      </c>
      <c r="E89" s="82">
        <v>0.7</v>
      </c>
      <c r="F89" s="82">
        <v>0.7</v>
      </c>
      <c r="G89" s="82">
        <v>0.7</v>
      </c>
      <c r="H89" s="82">
        <v>0.7</v>
      </c>
      <c r="I89" s="82">
        <v>0.7</v>
      </c>
      <c r="J89" s="82">
        <v>0.7</v>
      </c>
      <c r="K89" s="82">
        <v>0.7</v>
      </c>
      <c r="L89" s="82">
        <v>0.7</v>
      </c>
      <c r="M89" s="82">
        <v>0.7</v>
      </c>
      <c r="N89" s="82">
        <v>0.7</v>
      </c>
    </row>
    <row r="90" spans="1:30" ht="15.75">
      <c r="A90" s="101" t="s">
        <v>77</v>
      </c>
      <c r="B90" s="78">
        <f>B$5</f>
        <v>0</v>
      </c>
      <c r="C90" s="82">
        <v>1</v>
      </c>
      <c r="D90" s="82">
        <v>1</v>
      </c>
      <c r="E90" s="82">
        <v>1</v>
      </c>
      <c r="F90" s="82">
        <v>1</v>
      </c>
      <c r="G90" s="82">
        <v>1</v>
      </c>
      <c r="H90" s="82">
        <v>1</v>
      </c>
      <c r="I90" s="82">
        <v>1</v>
      </c>
      <c r="J90" s="82">
        <v>1</v>
      </c>
      <c r="K90" s="82">
        <v>1</v>
      </c>
      <c r="L90" s="82">
        <v>1</v>
      </c>
      <c r="M90" s="82">
        <v>1</v>
      </c>
      <c r="N90" s="82">
        <v>1</v>
      </c>
    </row>
    <row r="91" spans="1:30" ht="15.75">
      <c r="A91" s="100" t="s">
        <v>78</v>
      </c>
      <c r="B91" s="89">
        <f>B$26</f>
        <v>2</v>
      </c>
      <c r="C91" s="82">
        <v>6</v>
      </c>
      <c r="D91" s="82">
        <v>6</v>
      </c>
      <c r="E91" s="82">
        <v>6</v>
      </c>
      <c r="F91" s="82">
        <v>6</v>
      </c>
      <c r="G91" s="82">
        <v>6</v>
      </c>
      <c r="H91" s="82">
        <v>6</v>
      </c>
      <c r="I91" s="82">
        <v>6</v>
      </c>
      <c r="J91" s="82">
        <v>6</v>
      </c>
      <c r="K91" s="82">
        <v>6</v>
      </c>
      <c r="L91" s="82">
        <v>6</v>
      </c>
      <c r="M91" s="82">
        <v>6</v>
      </c>
      <c r="N91" s="82">
        <v>6</v>
      </c>
    </row>
    <row r="92" spans="1:30" ht="16.5" thickBot="1">
      <c r="A92" s="102" t="s">
        <v>79</v>
      </c>
      <c r="B92" s="90"/>
      <c r="C92" s="88">
        <v>100</v>
      </c>
      <c r="D92" s="88">
        <v>100</v>
      </c>
      <c r="E92" s="88">
        <v>100</v>
      </c>
      <c r="F92" s="88">
        <v>100</v>
      </c>
      <c r="G92" s="88">
        <v>100</v>
      </c>
      <c r="H92" s="88">
        <v>100</v>
      </c>
      <c r="I92" s="88">
        <v>100</v>
      </c>
      <c r="J92" s="88">
        <v>100</v>
      </c>
      <c r="K92" s="88">
        <v>100</v>
      </c>
      <c r="L92" s="88">
        <v>100</v>
      </c>
      <c r="M92" s="88">
        <v>100</v>
      </c>
      <c r="N92" s="88">
        <v>100</v>
      </c>
    </row>
    <row r="93" spans="1:30">
      <c r="A93" s="122" t="s">
        <v>80</v>
      </c>
      <c r="B93" s="92">
        <f>B$4</f>
        <v>0.05</v>
      </c>
      <c r="C93" s="83" t="s">
        <v>81</v>
      </c>
      <c r="D93" s="83" t="s">
        <v>81</v>
      </c>
      <c r="E93" s="83" t="s">
        <v>81</v>
      </c>
      <c r="F93" s="83" t="s">
        <v>81</v>
      </c>
      <c r="G93" s="83" t="s">
        <v>81</v>
      </c>
      <c r="H93" s="83" t="s">
        <v>81</v>
      </c>
      <c r="I93" s="83" t="s">
        <v>81</v>
      </c>
      <c r="J93" s="83" t="s">
        <v>81</v>
      </c>
      <c r="K93" s="83" t="s">
        <v>81</v>
      </c>
      <c r="L93" s="83" t="s">
        <v>81</v>
      </c>
      <c r="M93" s="83" t="s">
        <v>81</v>
      </c>
      <c r="N93" s="83" t="s">
        <v>81</v>
      </c>
    </row>
    <row r="94" spans="1:30">
      <c r="A94" s="122" t="s">
        <v>47</v>
      </c>
      <c r="B94" s="33">
        <f>B$33</f>
        <v>0.5</v>
      </c>
      <c r="C94" s="83" t="s">
        <v>81</v>
      </c>
      <c r="D94" s="83" t="s">
        <v>81</v>
      </c>
      <c r="E94" s="83" t="s">
        <v>81</v>
      </c>
      <c r="F94" s="83" t="s">
        <v>81</v>
      </c>
      <c r="G94" s="83" t="s">
        <v>81</v>
      </c>
      <c r="H94" s="83" t="s">
        <v>81</v>
      </c>
      <c r="I94" s="83" t="s">
        <v>81</v>
      </c>
      <c r="J94" s="83" t="s">
        <v>81</v>
      </c>
      <c r="K94" s="83" t="s">
        <v>81</v>
      </c>
      <c r="L94" s="83" t="s">
        <v>81</v>
      </c>
      <c r="M94" s="83" t="s">
        <v>81</v>
      </c>
      <c r="N94" s="83" t="s">
        <v>81</v>
      </c>
    </row>
    <row r="95" spans="1:30">
      <c r="A95" s="122" t="s">
        <v>48</v>
      </c>
      <c r="B95" s="92">
        <f>B$59</f>
        <v>1.0004</v>
      </c>
      <c r="C95" s="83" t="s">
        <v>81</v>
      </c>
      <c r="D95" s="83" t="s">
        <v>81</v>
      </c>
      <c r="E95" s="83" t="s">
        <v>81</v>
      </c>
      <c r="F95" s="83" t="s">
        <v>81</v>
      </c>
      <c r="G95" s="83" t="s">
        <v>81</v>
      </c>
      <c r="H95" s="83" t="s">
        <v>81</v>
      </c>
      <c r="I95" s="83" t="s">
        <v>81</v>
      </c>
      <c r="J95" s="83" t="s">
        <v>81</v>
      </c>
      <c r="K95" s="83" t="s">
        <v>81</v>
      </c>
      <c r="L95" s="83" t="s">
        <v>81</v>
      </c>
      <c r="M95" s="83" t="s">
        <v>81</v>
      </c>
      <c r="N95" s="83" t="s">
        <v>81</v>
      </c>
    </row>
    <row r="96" spans="1:30">
      <c r="A96" s="122" t="s">
        <v>49</v>
      </c>
      <c r="B96" s="44">
        <f>B$35</f>
        <v>2.5</v>
      </c>
      <c r="C96" s="83" t="s">
        <v>81</v>
      </c>
      <c r="D96" s="83" t="s">
        <v>81</v>
      </c>
      <c r="E96" s="83" t="s">
        <v>81</v>
      </c>
      <c r="F96" s="83" t="s">
        <v>81</v>
      </c>
      <c r="G96" s="83" t="s">
        <v>81</v>
      </c>
      <c r="H96" s="83" t="s">
        <v>81</v>
      </c>
      <c r="I96" s="83" t="s">
        <v>81</v>
      </c>
      <c r="J96" s="83" t="s">
        <v>81</v>
      </c>
      <c r="K96" s="83" t="s">
        <v>81</v>
      </c>
      <c r="L96" s="83" t="s">
        <v>81</v>
      </c>
      <c r="M96" s="83" t="s">
        <v>81</v>
      </c>
      <c r="N96" s="83" t="s">
        <v>81</v>
      </c>
    </row>
    <row r="97" spans="1:14">
      <c r="A97" s="122" t="s">
        <v>48</v>
      </c>
      <c r="B97" s="92">
        <f>B$60</f>
        <v>1.2004000000000001</v>
      </c>
      <c r="C97" s="83" t="s">
        <v>81</v>
      </c>
      <c r="D97" s="83" t="s">
        <v>81</v>
      </c>
      <c r="E97" s="83" t="s">
        <v>81</v>
      </c>
      <c r="F97" s="83" t="s">
        <v>81</v>
      </c>
      <c r="G97" s="83" t="s">
        <v>81</v>
      </c>
      <c r="H97" s="83" t="s">
        <v>81</v>
      </c>
      <c r="I97" s="83" t="s">
        <v>81</v>
      </c>
      <c r="J97" s="83" t="s">
        <v>81</v>
      </c>
      <c r="K97" s="83" t="s">
        <v>81</v>
      </c>
      <c r="L97" s="83" t="s">
        <v>81</v>
      </c>
      <c r="M97" s="83" t="s">
        <v>81</v>
      </c>
      <c r="N97" s="83" t="s">
        <v>81</v>
      </c>
    </row>
    <row r="98" spans="1:14">
      <c r="A98" s="123"/>
      <c r="B98" s="93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</row>
    <row r="99" spans="1:14">
      <c r="A99" s="124" t="s">
        <v>82</v>
      </c>
      <c r="B99" s="44">
        <f>B$38</f>
        <v>4.5</v>
      </c>
      <c r="C99" s="83" t="s">
        <v>81</v>
      </c>
      <c r="D99" s="83" t="s">
        <v>81</v>
      </c>
      <c r="E99" s="83" t="s">
        <v>81</v>
      </c>
      <c r="F99" s="83" t="s">
        <v>81</v>
      </c>
      <c r="G99" s="83" t="s">
        <v>81</v>
      </c>
      <c r="H99" s="83" t="s">
        <v>81</v>
      </c>
      <c r="I99" s="83" t="s">
        <v>81</v>
      </c>
      <c r="J99" s="83" t="s">
        <v>81</v>
      </c>
      <c r="K99" s="83" t="s">
        <v>81</v>
      </c>
      <c r="L99" s="83" t="s">
        <v>81</v>
      </c>
      <c r="M99" s="83" t="s">
        <v>81</v>
      </c>
      <c r="N99" s="83" t="s">
        <v>81</v>
      </c>
    </row>
    <row r="100" spans="1:14">
      <c r="A100" s="124" t="s">
        <v>83</v>
      </c>
      <c r="B100" s="94">
        <f>B$39</f>
        <v>1</v>
      </c>
      <c r="C100" s="83" t="s">
        <v>81</v>
      </c>
      <c r="D100" s="83" t="s">
        <v>81</v>
      </c>
      <c r="E100" s="83" t="s">
        <v>81</v>
      </c>
      <c r="F100" s="83" t="s">
        <v>81</v>
      </c>
      <c r="G100" s="83" t="s">
        <v>81</v>
      </c>
      <c r="H100" s="83" t="s">
        <v>81</v>
      </c>
      <c r="I100" s="83" t="s">
        <v>81</v>
      </c>
      <c r="J100" s="83" t="s">
        <v>81</v>
      </c>
      <c r="K100" s="83" t="s">
        <v>81</v>
      </c>
      <c r="L100" s="83" t="s">
        <v>81</v>
      </c>
      <c r="M100" s="83" t="s">
        <v>81</v>
      </c>
      <c r="N100" s="83" t="s">
        <v>81</v>
      </c>
    </row>
    <row r="101" spans="1:14" ht="15.75" thickBot="1">
      <c r="A101" s="122" t="s">
        <v>52</v>
      </c>
      <c r="B101" s="95">
        <f>B$40</f>
        <v>7.5</v>
      </c>
      <c r="C101" s="83" t="s">
        <v>81</v>
      </c>
      <c r="D101" s="83" t="s">
        <v>81</v>
      </c>
      <c r="E101" s="83" t="s">
        <v>81</v>
      </c>
      <c r="F101" s="83" t="s">
        <v>81</v>
      </c>
      <c r="G101" s="83" t="s">
        <v>81</v>
      </c>
      <c r="H101" s="83" t="s">
        <v>81</v>
      </c>
      <c r="I101" s="83" t="s">
        <v>81</v>
      </c>
      <c r="J101" s="83" t="s">
        <v>81</v>
      </c>
      <c r="K101" s="83" t="s">
        <v>81</v>
      </c>
      <c r="L101" s="83" t="s">
        <v>81</v>
      </c>
      <c r="M101" s="83" t="s">
        <v>81</v>
      </c>
      <c r="N101" s="83" t="s">
        <v>81</v>
      </c>
    </row>
    <row r="102" spans="1:14" ht="15.75">
      <c r="A102" s="96" t="s">
        <v>84</v>
      </c>
      <c r="B102" s="6"/>
      <c r="C102" s="91">
        <v>9.4</v>
      </c>
      <c r="D102" s="91">
        <v>9.4</v>
      </c>
      <c r="E102" s="91">
        <v>9.4</v>
      </c>
      <c r="F102" s="91">
        <v>9.4</v>
      </c>
      <c r="G102" s="91">
        <v>9.4</v>
      </c>
      <c r="H102" s="91">
        <v>9.4</v>
      </c>
      <c r="I102" s="91">
        <v>9.4</v>
      </c>
      <c r="J102" s="91">
        <v>9.4</v>
      </c>
      <c r="K102" s="91">
        <v>9.4</v>
      </c>
      <c r="L102" s="91">
        <v>9.4</v>
      </c>
      <c r="M102" s="91">
        <v>9.4</v>
      </c>
      <c r="N102" s="91">
        <v>9.4</v>
      </c>
    </row>
    <row r="103" spans="1:14" ht="15.75">
      <c r="A103" s="97" t="s">
        <v>85</v>
      </c>
      <c r="B103" s="3"/>
      <c r="C103" s="79">
        <v>150</v>
      </c>
      <c r="D103" s="79">
        <v>250</v>
      </c>
      <c r="E103" s="79">
        <v>250</v>
      </c>
      <c r="F103" s="79">
        <v>250</v>
      </c>
      <c r="G103" s="79">
        <v>250</v>
      </c>
      <c r="H103" s="79">
        <v>250</v>
      </c>
      <c r="I103" s="79">
        <v>250</v>
      </c>
      <c r="J103" s="79">
        <v>250</v>
      </c>
      <c r="K103" s="79">
        <v>250</v>
      </c>
      <c r="L103" s="79">
        <v>250</v>
      </c>
      <c r="M103" s="79">
        <v>250</v>
      </c>
      <c r="N103" s="79">
        <v>250</v>
      </c>
    </row>
    <row r="104" spans="1:14" ht="15.75">
      <c r="A104" s="97" t="s">
        <v>86</v>
      </c>
      <c r="B104" s="3"/>
      <c r="C104" s="79">
        <v>5</v>
      </c>
      <c r="D104" s="79">
        <v>5</v>
      </c>
      <c r="E104" s="79">
        <v>5</v>
      </c>
      <c r="F104" s="79">
        <v>5</v>
      </c>
      <c r="G104" s="79">
        <v>5</v>
      </c>
      <c r="H104" s="79">
        <v>5</v>
      </c>
      <c r="I104" s="79">
        <v>5</v>
      </c>
      <c r="J104" s="79">
        <v>5</v>
      </c>
      <c r="K104" s="79">
        <v>5</v>
      </c>
      <c r="L104" s="79">
        <v>5</v>
      </c>
      <c r="M104" s="79">
        <v>5</v>
      </c>
      <c r="N104" s="79">
        <v>5</v>
      </c>
    </row>
    <row r="105" spans="1:14" ht="16.5" thickBot="1">
      <c r="A105" s="98" t="s">
        <v>87</v>
      </c>
      <c r="B105" s="4"/>
      <c r="C105" s="80">
        <v>0.7</v>
      </c>
      <c r="D105" s="80">
        <v>0.7</v>
      </c>
      <c r="E105" s="80">
        <v>0.7</v>
      </c>
      <c r="F105" s="80">
        <v>0.7</v>
      </c>
      <c r="G105" s="80">
        <v>0.7</v>
      </c>
      <c r="H105" s="80">
        <v>0.7</v>
      </c>
      <c r="I105" s="80">
        <v>0.7</v>
      </c>
      <c r="J105" s="80">
        <v>0.7</v>
      </c>
      <c r="K105" s="80">
        <v>0.7</v>
      </c>
      <c r="L105" s="80">
        <v>0.7</v>
      </c>
      <c r="M105" s="80">
        <v>0.7</v>
      </c>
      <c r="N105" s="80">
        <v>0.7</v>
      </c>
    </row>
    <row r="106" spans="1:14" ht="15.75" thickBot="1">
      <c r="A106" s="125"/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5.75">
      <c r="A107" s="96" t="s">
        <v>88</v>
      </c>
      <c r="B107" s="6"/>
      <c r="C107" s="11">
        <f>C85*((C102/C86)^2)*(C88/C104)</f>
        <v>4.1758034026465038</v>
      </c>
      <c r="D107" s="11">
        <f t="shared" ref="D107:N107" si="33">D85*((D102/D86)^2)*(D88/D104)</f>
        <v>4.1758034026465038</v>
      </c>
      <c r="E107" s="11">
        <f t="shared" si="33"/>
        <v>4.1758034026465038</v>
      </c>
      <c r="F107" s="11">
        <f t="shared" si="33"/>
        <v>4.1758034026465038</v>
      </c>
      <c r="G107" s="11">
        <f t="shared" si="33"/>
        <v>4.1758034026465038</v>
      </c>
      <c r="H107" s="11">
        <f t="shared" si="33"/>
        <v>4.1758034026465038</v>
      </c>
      <c r="I107" s="11">
        <f t="shared" si="33"/>
        <v>4.1758034026465038</v>
      </c>
      <c r="J107" s="11">
        <f t="shared" si="33"/>
        <v>4.1758034026465038</v>
      </c>
      <c r="K107" s="11">
        <f t="shared" si="33"/>
        <v>4.1758034026465038</v>
      </c>
      <c r="L107" s="11">
        <f t="shared" si="33"/>
        <v>4.1758034026465038</v>
      </c>
      <c r="M107" s="11">
        <f t="shared" si="33"/>
        <v>4.1758034026465038</v>
      </c>
      <c r="N107" s="11">
        <f t="shared" si="33"/>
        <v>4.1758034026465038</v>
      </c>
    </row>
    <row r="108" spans="1:14" ht="15.75">
      <c r="A108" s="97" t="s">
        <v>89</v>
      </c>
      <c r="B108" s="3"/>
      <c r="C108" s="12">
        <f>((C90+(C89/C85))*(C103/C87)*(C104/C88))-(C105/C107)</f>
        <v>0.85236758714350391</v>
      </c>
      <c r="D108" s="12">
        <f t="shared" ref="D108:N108" si="34">((D90+(D89/D85))*(D103/D87)*(D104/D88))-(D105/D107)</f>
        <v>1.5323675871435039</v>
      </c>
      <c r="E108" s="12">
        <f t="shared" si="34"/>
        <v>1.5323675871435039</v>
      </c>
      <c r="F108" s="12">
        <f t="shared" si="34"/>
        <v>1.5323675871435039</v>
      </c>
      <c r="G108" s="12">
        <f t="shared" si="34"/>
        <v>1.5323675871435039</v>
      </c>
      <c r="H108" s="12">
        <f t="shared" si="34"/>
        <v>1.5323675871435039</v>
      </c>
      <c r="I108" s="12">
        <f t="shared" si="34"/>
        <v>1.5323675871435039</v>
      </c>
      <c r="J108" s="12">
        <f t="shared" si="34"/>
        <v>1.5323675871435039</v>
      </c>
      <c r="K108" s="12">
        <f t="shared" si="34"/>
        <v>1.5323675871435039</v>
      </c>
      <c r="L108" s="12">
        <f t="shared" si="34"/>
        <v>1.5323675871435039</v>
      </c>
      <c r="M108" s="12">
        <f t="shared" si="34"/>
        <v>1.5323675871435039</v>
      </c>
      <c r="N108" s="12">
        <f t="shared" si="34"/>
        <v>1.5323675871435039</v>
      </c>
    </row>
    <row r="109" spans="1:14" ht="15.75">
      <c r="A109" s="97" t="s">
        <v>90</v>
      </c>
      <c r="B109" s="3"/>
      <c r="C109" s="12">
        <f>C91*(C103/C87)*(C104/C88)</f>
        <v>3.5999999999999996</v>
      </c>
      <c r="D109" s="12">
        <f t="shared" ref="D109:N109" si="35">D91*(D103/D87)*(D104/D88)</f>
        <v>6</v>
      </c>
      <c r="E109" s="12">
        <f t="shared" si="35"/>
        <v>6</v>
      </c>
      <c r="F109" s="12">
        <f t="shared" si="35"/>
        <v>6</v>
      </c>
      <c r="G109" s="12">
        <f t="shared" si="35"/>
        <v>6</v>
      </c>
      <c r="H109" s="12">
        <f t="shared" si="35"/>
        <v>6</v>
      </c>
      <c r="I109" s="12">
        <f t="shared" si="35"/>
        <v>6</v>
      </c>
      <c r="J109" s="12">
        <f t="shared" si="35"/>
        <v>6</v>
      </c>
      <c r="K109" s="12">
        <f t="shared" si="35"/>
        <v>6</v>
      </c>
      <c r="L109" s="12">
        <f t="shared" si="35"/>
        <v>6</v>
      </c>
      <c r="M109" s="12">
        <f t="shared" si="35"/>
        <v>6</v>
      </c>
      <c r="N109" s="12">
        <f t="shared" si="35"/>
        <v>6</v>
      </c>
    </row>
    <row r="110" spans="1:14" ht="16.5" thickBot="1">
      <c r="A110" s="97" t="s">
        <v>91</v>
      </c>
      <c r="B110" s="3"/>
      <c r="C110" s="104">
        <f>C92*((C103*C102^2)/(C87*C86^2))</f>
        <v>250.54820415879027</v>
      </c>
      <c r="D110" s="104">
        <f t="shared" ref="D110:N110" si="36">D92*((D103*D102^2)/(D87*D86^2))</f>
        <v>417.58034026465037</v>
      </c>
      <c r="E110" s="104">
        <f t="shared" si="36"/>
        <v>417.58034026465037</v>
      </c>
      <c r="F110" s="104">
        <f t="shared" si="36"/>
        <v>417.58034026465037</v>
      </c>
      <c r="G110" s="104">
        <f t="shared" si="36"/>
        <v>417.58034026465037</v>
      </c>
      <c r="H110" s="104">
        <f t="shared" si="36"/>
        <v>417.58034026465037</v>
      </c>
      <c r="I110" s="104">
        <f t="shared" si="36"/>
        <v>417.58034026465037</v>
      </c>
      <c r="J110" s="104">
        <f t="shared" si="36"/>
        <v>417.58034026465037</v>
      </c>
      <c r="K110" s="104">
        <f t="shared" si="36"/>
        <v>417.58034026465037</v>
      </c>
      <c r="L110" s="104">
        <f t="shared" si="36"/>
        <v>417.58034026465037</v>
      </c>
      <c r="M110" s="104">
        <f t="shared" si="36"/>
        <v>417.58034026465037</v>
      </c>
      <c r="N110" s="104">
        <f t="shared" si="36"/>
        <v>417.58034026465037</v>
      </c>
    </row>
    <row r="111" spans="1:14">
      <c r="A111" s="103" t="s">
        <v>92</v>
      </c>
      <c r="B111" s="72">
        <f>B93</f>
        <v>0.05</v>
      </c>
      <c r="C111" s="127">
        <f>B$111</f>
        <v>0.05</v>
      </c>
      <c r="D111" s="127">
        <f t="shared" ref="D111:N111" si="37">C$111</f>
        <v>0.05</v>
      </c>
      <c r="E111" s="127">
        <f t="shared" si="37"/>
        <v>0.05</v>
      </c>
      <c r="F111" s="127">
        <f t="shared" si="37"/>
        <v>0.05</v>
      </c>
      <c r="G111" s="127">
        <f t="shared" si="37"/>
        <v>0.05</v>
      </c>
      <c r="H111" s="127">
        <f t="shared" si="37"/>
        <v>0.05</v>
      </c>
      <c r="I111" s="127">
        <f t="shared" si="37"/>
        <v>0.05</v>
      </c>
      <c r="J111" s="127">
        <f t="shared" si="37"/>
        <v>0.05</v>
      </c>
      <c r="K111" s="127">
        <f t="shared" si="37"/>
        <v>0.05</v>
      </c>
      <c r="L111" s="127">
        <f t="shared" si="37"/>
        <v>0.05</v>
      </c>
      <c r="M111" s="127">
        <f t="shared" si="37"/>
        <v>0.05</v>
      </c>
      <c r="N111" s="127">
        <f t="shared" si="37"/>
        <v>0.05</v>
      </c>
    </row>
    <row r="112" spans="1:14" ht="15.75" thickBot="1">
      <c r="A112" s="87" t="s">
        <v>93</v>
      </c>
      <c r="B112" s="105"/>
      <c r="C112" s="128">
        <f>C108</f>
        <v>0.85236758714350391</v>
      </c>
      <c r="D112" s="128">
        <f t="shared" ref="D112:N112" si="38">D108</f>
        <v>1.5323675871435039</v>
      </c>
      <c r="E112" s="128">
        <f t="shared" si="38"/>
        <v>1.5323675871435039</v>
      </c>
      <c r="F112" s="128">
        <f t="shared" si="38"/>
        <v>1.5323675871435039</v>
      </c>
      <c r="G112" s="128">
        <f t="shared" si="38"/>
        <v>1.5323675871435039</v>
      </c>
      <c r="H112" s="128">
        <f t="shared" si="38"/>
        <v>1.5323675871435039</v>
      </c>
      <c r="I112" s="128">
        <f t="shared" si="38"/>
        <v>1.5323675871435039</v>
      </c>
      <c r="J112" s="128">
        <f t="shared" si="38"/>
        <v>1.5323675871435039</v>
      </c>
      <c r="K112" s="128">
        <f t="shared" si="38"/>
        <v>1.5323675871435039</v>
      </c>
      <c r="L112" s="128">
        <f t="shared" si="38"/>
        <v>1.5323675871435039</v>
      </c>
      <c r="M112" s="128">
        <f t="shared" si="38"/>
        <v>1.5323675871435039</v>
      </c>
      <c r="N112" s="128">
        <f t="shared" si="38"/>
        <v>1.5323675871435039</v>
      </c>
    </row>
    <row r="113" spans="1:29">
      <c r="A113" s="66" t="s">
        <v>94</v>
      </c>
      <c r="B113" s="41"/>
      <c r="C113" s="11">
        <f>C108+B$17*(C109/C91)</f>
        <v>1.152367587143504</v>
      </c>
      <c r="D113" s="11">
        <f t="shared" ref="D113:N113" si="39">D108+C$17*(D109/D91)</f>
        <v>2.0323675871435039</v>
      </c>
      <c r="E113" s="11">
        <f t="shared" si="39"/>
        <v>2.0323675871435039</v>
      </c>
      <c r="F113" s="11">
        <f t="shared" si="39"/>
        <v>2.0323675871435039</v>
      </c>
      <c r="G113" s="11">
        <f t="shared" si="39"/>
        <v>2.0323675871435039</v>
      </c>
      <c r="H113" s="11">
        <f t="shared" si="39"/>
        <v>2.0323675871435039</v>
      </c>
      <c r="I113" s="11">
        <f t="shared" si="39"/>
        <v>2.0323675871435039</v>
      </c>
      <c r="J113" s="11">
        <f t="shared" si="39"/>
        <v>2.0323675871435039</v>
      </c>
      <c r="K113" s="11">
        <f t="shared" si="39"/>
        <v>2.0323675871435039</v>
      </c>
      <c r="L113" s="11">
        <f t="shared" si="39"/>
        <v>2.0323675871435039</v>
      </c>
      <c r="M113" s="11">
        <f t="shared" si="39"/>
        <v>2.0323675871435039</v>
      </c>
      <c r="N113" s="11">
        <f t="shared" si="39"/>
        <v>2.0323675871435039</v>
      </c>
    </row>
    <row r="114" spans="1:29" ht="15.75" thickBot="1">
      <c r="A114" s="67" t="s">
        <v>95</v>
      </c>
      <c r="B114" s="106">
        <f>B95</f>
        <v>1.0004</v>
      </c>
      <c r="C114" s="129">
        <f>$B$114</f>
        <v>1.0004</v>
      </c>
      <c r="D114" s="129">
        <f t="shared" ref="D114:N114" si="40">$B$114</f>
        <v>1.0004</v>
      </c>
      <c r="E114" s="129">
        <f t="shared" si="40"/>
        <v>1.0004</v>
      </c>
      <c r="F114" s="129">
        <f t="shared" si="40"/>
        <v>1.0004</v>
      </c>
      <c r="G114" s="129">
        <f t="shared" si="40"/>
        <v>1.0004</v>
      </c>
      <c r="H114" s="129">
        <f t="shared" si="40"/>
        <v>1.0004</v>
      </c>
      <c r="I114" s="129">
        <f t="shared" si="40"/>
        <v>1.0004</v>
      </c>
      <c r="J114" s="129">
        <f t="shared" si="40"/>
        <v>1.0004</v>
      </c>
      <c r="K114" s="129">
        <f t="shared" si="40"/>
        <v>1.0004</v>
      </c>
      <c r="L114" s="129">
        <f t="shared" si="40"/>
        <v>1.0004</v>
      </c>
      <c r="M114" s="129">
        <f t="shared" si="40"/>
        <v>1.0004</v>
      </c>
      <c r="N114" s="129">
        <f t="shared" si="40"/>
        <v>1.0004</v>
      </c>
    </row>
    <row r="115" spans="1:29">
      <c r="A115" s="66" t="s">
        <v>96</v>
      </c>
      <c r="B115" s="107"/>
      <c r="C115" s="11">
        <f>C113+C109</f>
        <v>4.7523675871435032</v>
      </c>
      <c r="D115" s="11">
        <f t="shared" ref="D115:N115" si="41">D113+D109</f>
        <v>8.0323675871435043</v>
      </c>
      <c r="E115" s="11">
        <f t="shared" si="41"/>
        <v>8.0323675871435043</v>
      </c>
      <c r="F115" s="11">
        <f t="shared" si="41"/>
        <v>8.0323675871435043</v>
      </c>
      <c r="G115" s="11">
        <f t="shared" si="41"/>
        <v>8.0323675871435043</v>
      </c>
      <c r="H115" s="11">
        <f t="shared" si="41"/>
        <v>8.0323675871435043</v>
      </c>
      <c r="I115" s="11">
        <f t="shared" si="41"/>
        <v>8.0323675871435043</v>
      </c>
      <c r="J115" s="11">
        <f t="shared" si="41"/>
        <v>8.0323675871435043</v>
      </c>
      <c r="K115" s="11">
        <f t="shared" si="41"/>
        <v>8.0323675871435043</v>
      </c>
      <c r="L115" s="11">
        <f t="shared" si="41"/>
        <v>8.0323675871435043</v>
      </c>
      <c r="M115" s="11">
        <f t="shared" si="41"/>
        <v>8.0323675871435043</v>
      </c>
      <c r="N115" s="11">
        <f t="shared" si="41"/>
        <v>8.0323675871435043</v>
      </c>
    </row>
    <row r="116" spans="1:29" ht="15.75" thickBot="1">
      <c r="A116" s="67" t="s">
        <v>95</v>
      </c>
      <c r="B116" s="108">
        <f>B97</f>
        <v>1.2004000000000001</v>
      </c>
      <c r="C116" s="129">
        <f>$B$116</f>
        <v>1.2004000000000001</v>
      </c>
      <c r="D116" s="129">
        <f t="shared" ref="D116:N116" si="42">$B$116</f>
        <v>1.2004000000000001</v>
      </c>
      <c r="E116" s="129">
        <f t="shared" si="42"/>
        <v>1.2004000000000001</v>
      </c>
      <c r="F116" s="129">
        <f t="shared" si="42"/>
        <v>1.2004000000000001</v>
      </c>
      <c r="G116" s="129">
        <f t="shared" si="42"/>
        <v>1.2004000000000001</v>
      </c>
      <c r="H116" s="129">
        <f t="shared" si="42"/>
        <v>1.2004000000000001</v>
      </c>
      <c r="I116" s="129">
        <f t="shared" si="42"/>
        <v>1.2004000000000001</v>
      </c>
      <c r="J116" s="129">
        <f t="shared" si="42"/>
        <v>1.2004000000000001</v>
      </c>
      <c r="K116" s="129">
        <f t="shared" si="42"/>
        <v>1.2004000000000001</v>
      </c>
      <c r="L116" s="129">
        <f t="shared" si="42"/>
        <v>1.2004000000000001</v>
      </c>
      <c r="M116" s="129">
        <f t="shared" si="42"/>
        <v>1.2004000000000001</v>
      </c>
      <c r="N116" s="129">
        <f t="shared" si="42"/>
        <v>1.2004000000000001</v>
      </c>
    </row>
    <row r="117" spans="1:29" ht="15.75" thickBot="1">
      <c r="A117" s="12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</row>
    <row r="118" spans="1:29">
      <c r="A118" s="68" t="s">
        <v>97</v>
      </c>
      <c r="B118" s="73"/>
      <c r="C118" s="11">
        <f>C115+B$18*(C109/C91)</f>
        <v>5.9523675871435033</v>
      </c>
      <c r="D118" s="11">
        <f t="shared" ref="D118:N118" si="43">D115+C$18*(D109/D91)</f>
        <v>10.032367587143504</v>
      </c>
      <c r="E118" s="11">
        <f t="shared" si="43"/>
        <v>10.032367587143504</v>
      </c>
      <c r="F118" s="11">
        <f t="shared" si="43"/>
        <v>10.032367587143504</v>
      </c>
      <c r="G118" s="11">
        <f t="shared" si="43"/>
        <v>10.032367587143504</v>
      </c>
      <c r="H118" s="11">
        <f t="shared" si="43"/>
        <v>10.032367587143504</v>
      </c>
      <c r="I118" s="11">
        <f t="shared" si="43"/>
        <v>10.032367587143504</v>
      </c>
      <c r="J118" s="11">
        <f t="shared" si="43"/>
        <v>10.032367587143504</v>
      </c>
      <c r="K118" s="11">
        <f t="shared" si="43"/>
        <v>10.032367587143504</v>
      </c>
      <c r="L118" s="11">
        <f t="shared" si="43"/>
        <v>10.032367587143504</v>
      </c>
      <c r="M118" s="11">
        <f t="shared" si="43"/>
        <v>10.032367587143504</v>
      </c>
      <c r="N118" s="11">
        <f t="shared" si="43"/>
        <v>10.032367587143504</v>
      </c>
    </row>
    <row r="119" spans="1:29">
      <c r="A119" s="69" t="s">
        <v>98</v>
      </c>
      <c r="B119" s="74">
        <f>B100</f>
        <v>1</v>
      </c>
      <c r="C119" s="130">
        <f>$B$119</f>
        <v>1</v>
      </c>
      <c r="D119" s="130">
        <f t="shared" ref="D119:N119" si="44">$B$119</f>
        <v>1</v>
      </c>
      <c r="E119" s="130">
        <f t="shared" si="44"/>
        <v>1</v>
      </c>
      <c r="F119" s="130">
        <f t="shared" si="44"/>
        <v>1</v>
      </c>
      <c r="G119" s="130">
        <f t="shared" si="44"/>
        <v>1</v>
      </c>
      <c r="H119" s="130">
        <f t="shared" si="44"/>
        <v>1</v>
      </c>
      <c r="I119" s="130">
        <f t="shared" si="44"/>
        <v>1</v>
      </c>
      <c r="J119" s="130">
        <f t="shared" si="44"/>
        <v>1</v>
      </c>
      <c r="K119" s="130">
        <f t="shared" si="44"/>
        <v>1</v>
      </c>
      <c r="L119" s="130">
        <f t="shared" si="44"/>
        <v>1</v>
      </c>
      <c r="M119" s="130">
        <f t="shared" si="44"/>
        <v>1</v>
      </c>
      <c r="N119" s="130">
        <f t="shared" si="44"/>
        <v>1</v>
      </c>
    </row>
    <row r="120" spans="1:29" ht="15.75" thickBot="1">
      <c r="A120" s="70" t="s">
        <v>52</v>
      </c>
      <c r="B120" s="75"/>
      <c r="C120" s="131">
        <f>C118+B$9*(C109/C91)</f>
        <v>7.7523675871435032</v>
      </c>
      <c r="D120" s="131">
        <f t="shared" ref="D120:N120" si="45">D118+C$9*(D109/D91)</f>
        <v>15.032367587143504</v>
      </c>
      <c r="E120" s="131">
        <f t="shared" si="45"/>
        <v>15.032367587143504</v>
      </c>
      <c r="F120" s="131">
        <f t="shared" si="45"/>
        <v>15.032367587143504</v>
      </c>
      <c r="G120" s="131">
        <f t="shared" si="45"/>
        <v>13.032367587143504</v>
      </c>
      <c r="H120" s="131">
        <f t="shared" si="45"/>
        <v>15.032367587143504</v>
      </c>
      <c r="I120" s="131">
        <f t="shared" si="45"/>
        <v>15.032367587143504</v>
      </c>
      <c r="J120" s="131">
        <f t="shared" si="45"/>
        <v>15.032367587143504</v>
      </c>
      <c r="K120" s="131">
        <f t="shared" si="45"/>
        <v>15.032367587143504</v>
      </c>
      <c r="L120" s="131">
        <f t="shared" si="45"/>
        <v>15.032367587143504</v>
      </c>
      <c r="M120" s="131">
        <f t="shared" si="45"/>
        <v>15.032367587143504</v>
      </c>
      <c r="N120" s="131">
        <f t="shared" si="45"/>
        <v>15.032367587143504</v>
      </c>
    </row>
    <row r="121" spans="1:29">
      <c r="A121" s="18" t="s">
        <v>32</v>
      </c>
      <c r="B121" s="19"/>
      <c r="C121" s="147">
        <v>4</v>
      </c>
      <c r="D121" s="147">
        <v>4</v>
      </c>
      <c r="E121" s="147">
        <v>4</v>
      </c>
      <c r="F121" s="147">
        <v>4</v>
      </c>
      <c r="G121" s="147">
        <v>4</v>
      </c>
      <c r="H121" s="147">
        <v>4</v>
      </c>
      <c r="I121" s="147">
        <v>4</v>
      </c>
      <c r="J121" s="147">
        <v>4</v>
      </c>
      <c r="K121" s="147">
        <v>4</v>
      </c>
      <c r="L121" s="147">
        <v>4</v>
      </c>
      <c r="M121" s="147">
        <v>4</v>
      </c>
      <c r="N121" s="147">
        <v>4</v>
      </c>
    </row>
    <row r="122" spans="1:29">
      <c r="A122" s="148" t="s">
        <v>99</v>
      </c>
      <c r="B122" s="148"/>
      <c r="C122" s="146">
        <f>C121*(C119-C111)*(0.7*3.14*((C102/2)^2)*C103)/(1000*C107)</f>
        <v>6.6276293999999991</v>
      </c>
      <c r="D122" s="146">
        <f t="shared" ref="D122:N122" si="46">D121*(D119-D111)*(0.7*3.14*((D102/2)^2)*D103)/(1000*D107)</f>
        <v>11.046049</v>
      </c>
      <c r="E122" s="146">
        <f t="shared" si="46"/>
        <v>11.046049</v>
      </c>
      <c r="F122" s="146">
        <f t="shared" si="46"/>
        <v>11.046049</v>
      </c>
      <c r="G122" s="146">
        <f t="shared" si="46"/>
        <v>11.046049</v>
      </c>
      <c r="H122" s="146">
        <f t="shared" si="46"/>
        <v>11.046049</v>
      </c>
      <c r="I122" s="146">
        <f t="shared" si="46"/>
        <v>11.046049</v>
      </c>
      <c r="J122" s="146">
        <f t="shared" si="46"/>
        <v>11.046049</v>
      </c>
      <c r="K122" s="146">
        <f t="shared" si="46"/>
        <v>11.046049</v>
      </c>
      <c r="L122" s="146">
        <f t="shared" si="46"/>
        <v>11.046049</v>
      </c>
      <c r="M122" s="146">
        <f t="shared" si="46"/>
        <v>11.046049</v>
      </c>
      <c r="N122" s="146">
        <f t="shared" si="46"/>
        <v>11.046049</v>
      </c>
    </row>
    <row r="123" spans="1:29">
      <c r="B123" s="77"/>
    </row>
    <row r="124" spans="1:29" s="145" customFormat="1" ht="26.25">
      <c r="A124" s="144" t="s">
        <v>100</v>
      </c>
      <c r="B124" s="144"/>
      <c r="C124" s="144"/>
      <c r="D124" s="144"/>
      <c r="E124" s="144"/>
      <c r="F124" s="144"/>
      <c r="G124" s="144"/>
      <c r="H124" s="144"/>
    </row>
    <row r="125" spans="1:29" s="145" customFormat="1" ht="26.25">
      <c r="A125" s="144" t="s">
        <v>101</v>
      </c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</row>
    <row r="127" spans="1:29" ht="15.75" thickBot="1"/>
    <row r="128" spans="1:29">
      <c r="A128" s="109"/>
      <c r="B128" s="110" t="s">
        <v>67</v>
      </c>
      <c r="C128" s="111">
        <v>1</v>
      </c>
      <c r="D128" s="111">
        <v>2</v>
      </c>
      <c r="E128" s="111">
        <v>3</v>
      </c>
      <c r="F128" s="111">
        <v>4</v>
      </c>
      <c r="G128" s="112">
        <v>5</v>
      </c>
      <c r="H128" s="111">
        <v>6</v>
      </c>
      <c r="I128" s="111">
        <v>7</v>
      </c>
      <c r="J128" s="111">
        <v>8</v>
      </c>
      <c r="K128" s="111">
        <v>9</v>
      </c>
      <c r="L128" s="111">
        <v>10</v>
      </c>
      <c r="M128" s="111">
        <v>11</v>
      </c>
      <c r="N128" s="113">
        <v>12</v>
      </c>
    </row>
    <row r="129" spans="1:34" ht="21">
      <c r="A129" s="114"/>
      <c r="B129" s="115" t="s">
        <v>68</v>
      </c>
      <c r="C129" s="116" t="s">
        <v>69</v>
      </c>
      <c r="D129" s="116" t="s">
        <v>69</v>
      </c>
      <c r="E129" s="116" t="s">
        <v>69</v>
      </c>
      <c r="F129" s="116" t="s">
        <v>69</v>
      </c>
      <c r="G129" s="116" t="s">
        <v>69</v>
      </c>
      <c r="H129" s="116" t="s">
        <v>69</v>
      </c>
      <c r="I129" s="116" t="s">
        <v>69</v>
      </c>
      <c r="J129" s="116" t="s">
        <v>69</v>
      </c>
      <c r="K129" s="116" t="s">
        <v>69</v>
      </c>
      <c r="L129" s="116" t="s">
        <v>69</v>
      </c>
      <c r="M129" s="116" t="s">
        <v>69</v>
      </c>
      <c r="N129" s="117" t="s">
        <v>69</v>
      </c>
      <c r="Q129" s="143" t="s">
        <v>102</v>
      </c>
      <c r="R129" s="25"/>
      <c r="S129" s="25"/>
      <c r="T129" s="25"/>
      <c r="U129" s="25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</row>
    <row r="130" spans="1:34" ht="16.5" thickBot="1">
      <c r="A130" s="118" t="s">
        <v>67</v>
      </c>
      <c r="B130" s="119" t="s">
        <v>70</v>
      </c>
      <c r="C130" s="120" t="s">
        <v>71</v>
      </c>
      <c r="D130" s="120" t="s">
        <v>71</v>
      </c>
      <c r="E130" s="120" t="s">
        <v>71</v>
      </c>
      <c r="F130" s="120" t="s">
        <v>71</v>
      </c>
      <c r="G130" s="120" t="s">
        <v>71</v>
      </c>
      <c r="H130" s="120" t="s">
        <v>71</v>
      </c>
      <c r="I130" s="120" t="s">
        <v>71</v>
      </c>
      <c r="J130" s="120" t="s">
        <v>71</v>
      </c>
      <c r="K130" s="120" t="s">
        <v>71</v>
      </c>
      <c r="L130" s="120" t="s">
        <v>71</v>
      </c>
      <c r="M130" s="120" t="s">
        <v>71</v>
      </c>
      <c r="N130" s="121" t="s">
        <v>71</v>
      </c>
    </row>
    <row r="131" spans="1:34" ht="15.75">
      <c r="A131" s="99" t="s">
        <v>72</v>
      </c>
      <c r="B131" s="86">
        <f>B$3</f>
        <v>0.6</v>
      </c>
      <c r="C131" s="81">
        <v>1</v>
      </c>
      <c r="D131" s="81">
        <v>1</v>
      </c>
      <c r="E131" s="81">
        <v>1</v>
      </c>
      <c r="F131" s="81">
        <v>1</v>
      </c>
      <c r="G131" s="81">
        <v>1</v>
      </c>
      <c r="H131" s="81">
        <v>1</v>
      </c>
      <c r="I131" s="81">
        <v>1</v>
      </c>
      <c r="J131" s="81">
        <v>1</v>
      </c>
      <c r="K131" s="81">
        <v>1</v>
      </c>
      <c r="L131" s="81">
        <v>1</v>
      </c>
      <c r="M131" s="81">
        <v>1</v>
      </c>
      <c r="N131" s="81">
        <v>1</v>
      </c>
    </row>
    <row r="132" spans="1:34" ht="15.75">
      <c r="A132" s="100" t="s">
        <v>73</v>
      </c>
      <c r="B132" s="85">
        <f>B$12</f>
        <v>3</v>
      </c>
      <c r="C132" s="82">
        <v>4.5999999999999996</v>
      </c>
      <c r="D132" s="82">
        <v>4.5999999999999996</v>
      </c>
      <c r="E132" s="82">
        <v>4.5999999999999996</v>
      </c>
      <c r="F132" s="82">
        <v>4.5999999999999996</v>
      </c>
      <c r="G132" s="82">
        <v>4.5999999999999996</v>
      </c>
      <c r="H132" s="82">
        <v>4.5999999999999996</v>
      </c>
      <c r="I132" s="82">
        <v>4.5999999999999996</v>
      </c>
      <c r="J132" s="82">
        <v>4.5999999999999996</v>
      </c>
      <c r="K132" s="82">
        <v>4.5999999999999996</v>
      </c>
      <c r="L132" s="82">
        <v>4.5999999999999996</v>
      </c>
      <c r="M132" s="82">
        <v>4.5999999999999996</v>
      </c>
      <c r="N132" s="82">
        <v>4.5999999999999996</v>
      </c>
    </row>
    <row r="133" spans="1:34" ht="15.75">
      <c r="A133" s="100" t="s">
        <v>74</v>
      </c>
      <c r="B133" s="85">
        <f>B$11</f>
        <v>50</v>
      </c>
      <c r="C133" s="82">
        <v>250</v>
      </c>
      <c r="D133" s="82">
        <v>250</v>
      </c>
      <c r="E133" s="82">
        <v>250</v>
      </c>
      <c r="F133" s="82">
        <v>250</v>
      </c>
      <c r="G133" s="82">
        <v>250</v>
      </c>
      <c r="H133" s="82">
        <v>250</v>
      </c>
      <c r="I133" s="82">
        <v>250</v>
      </c>
      <c r="J133" s="82">
        <v>250</v>
      </c>
      <c r="K133" s="82">
        <v>250</v>
      </c>
      <c r="L133" s="82">
        <v>250</v>
      </c>
      <c r="M133" s="82">
        <v>250</v>
      </c>
      <c r="N133" s="82">
        <v>250</v>
      </c>
    </row>
    <row r="134" spans="1:34" ht="15.75">
      <c r="A134" s="100" t="s">
        <v>75</v>
      </c>
      <c r="B134" s="85"/>
      <c r="C134" s="82">
        <v>5</v>
      </c>
      <c r="D134" s="82">
        <v>5</v>
      </c>
      <c r="E134" s="82">
        <v>5</v>
      </c>
      <c r="F134" s="82">
        <v>5</v>
      </c>
      <c r="G134" s="82">
        <v>5</v>
      </c>
      <c r="H134" s="82">
        <v>5</v>
      </c>
      <c r="I134" s="82">
        <v>5</v>
      </c>
      <c r="J134" s="82">
        <v>5</v>
      </c>
      <c r="K134" s="82">
        <v>5</v>
      </c>
      <c r="L134" s="82">
        <v>5</v>
      </c>
      <c r="M134" s="82">
        <v>5</v>
      </c>
      <c r="N134" s="82">
        <v>5</v>
      </c>
    </row>
    <row r="135" spans="1:34" ht="15.75">
      <c r="A135" s="100" t="s">
        <v>76</v>
      </c>
      <c r="B135" s="85">
        <f>B$10</f>
        <v>0.9</v>
      </c>
      <c r="C135" s="82">
        <v>0.7</v>
      </c>
      <c r="D135" s="82">
        <v>0.7</v>
      </c>
      <c r="E135" s="82">
        <v>0.7</v>
      </c>
      <c r="F135" s="82">
        <v>0.7</v>
      </c>
      <c r="G135" s="82">
        <v>0.7</v>
      </c>
      <c r="H135" s="82">
        <v>0.7</v>
      </c>
      <c r="I135" s="82">
        <v>0.7</v>
      </c>
      <c r="J135" s="82">
        <v>0.7</v>
      </c>
      <c r="K135" s="82">
        <v>0.7</v>
      </c>
      <c r="L135" s="82">
        <v>0.7</v>
      </c>
      <c r="M135" s="82">
        <v>0.7</v>
      </c>
      <c r="N135" s="82">
        <v>0.7</v>
      </c>
    </row>
    <row r="136" spans="1:34" ht="15.75">
      <c r="A136" s="101" t="s">
        <v>77</v>
      </c>
      <c r="B136" s="78">
        <f>B$5</f>
        <v>0</v>
      </c>
      <c r="C136" s="82">
        <v>1</v>
      </c>
      <c r="D136" s="82">
        <v>1</v>
      </c>
      <c r="E136" s="82">
        <v>1</v>
      </c>
      <c r="F136" s="82">
        <v>1</v>
      </c>
      <c r="G136" s="82">
        <v>1</v>
      </c>
      <c r="H136" s="82">
        <v>1</v>
      </c>
      <c r="I136" s="82">
        <v>1</v>
      </c>
      <c r="J136" s="82">
        <v>1</v>
      </c>
      <c r="K136" s="82">
        <v>1</v>
      </c>
      <c r="L136" s="82">
        <v>1</v>
      </c>
      <c r="M136" s="82">
        <v>1</v>
      </c>
      <c r="N136" s="82">
        <v>1</v>
      </c>
    </row>
    <row r="137" spans="1:34" ht="15.75">
      <c r="A137" s="100" t="s">
        <v>78</v>
      </c>
      <c r="B137" s="89">
        <f>B$26</f>
        <v>2</v>
      </c>
      <c r="C137" s="82">
        <v>6</v>
      </c>
      <c r="D137" s="82">
        <v>6</v>
      </c>
      <c r="E137" s="82">
        <v>6</v>
      </c>
      <c r="F137" s="82">
        <v>6</v>
      </c>
      <c r="G137" s="82">
        <v>6</v>
      </c>
      <c r="H137" s="82">
        <v>6</v>
      </c>
      <c r="I137" s="82">
        <v>6</v>
      </c>
      <c r="J137" s="82">
        <v>6</v>
      </c>
      <c r="K137" s="82">
        <v>6</v>
      </c>
      <c r="L137" s="82">
        <v>6</v>
      </c>
      <c r="M137" s="82">
        <v>6</v>
      </c>
      <c r="N137" s="82">
        <v>6</v>
      </c>
    </row>
    <row r="138" spans="1:34" ht="16.5" thickBot="1">
      <c r="A138" s="102" t="s">
        <v>79</v>
      </c>
      <c r="B138" s="90"/>
      <c r="C138" s="88">
        <v>100</v>
      </c>
      <c r="D138" s="88">
        <v>100</v>
      </c>
      <c r="E138" s="88">
        <v>100</v>
      </c>
      <c r="F138" s="88">
        <v>100</v>
      </c>
      <c r="G138" s="88">
        <v>100</v>
      </c>
      <c r="H138" s="88">
        <v>100</v>
      </c>
      <c r="I138" s="88">
        <v>100</v>
      </c>
      <c r="J138" s="88">
        <v>100</v>
      </c>
      <c r="K138" s="88">
        <v>100</v>
      </c>
      <c r="L138" s="88">
        <v>100</v>
      </c>
      <c r="M138" s="88">
        <v>100</v>
      </c>
      <c r="N138" s="88">
        <v>100</v>
      </c>
    </row>
    <row r="139" spans="1:34">
      <c r="A139" s="122" t="s">
        <v>80</v>
      </c>
      <c r="B139" s="92">
        <f>B$4</f>
        <v>0.05</v>
      </c>
      <c r="C139" s="83" t="s">
        <v>81</v>
      </c>
      <c r="D139" s="83" t="s">
        <v>81</v>
      </c>
      <c r="E139" s="83" t="s">
        <v>81</v>
      </c>
      <c r="F139" s="83" t="s">
        <v>81</v>
      </c>
      <c r="G139" s="83" t="s">
        <v>81</v>
      </c>
      <c r="H139" s="83" t="s">
        <v>81</v>
      </c>
      <c r="I139" s="83" t="s">
        <v>81</v>
      </c>
      <c r="J139" s="83" t="s">
        <v>81</v>
      </c>
      <c r="K139" s="83" t="s">
        <v>81</v>
      </c>
      <c r="L139" s="83" t="s">
        <v>81</v>
      </c>
      <c r="M139" s="83" t="s">
        <v>81</v>
      </c>
      <c r="N139" s="83" t="s">
        <v>81</v>
      </c>
    </row>
    <row r="140" spans="1:34">
      <c r="A140" s="122" t="s">
        <v>47</v>
      </c>
      <c r="B140" s="33">
        <f>B$33</f>
        <v>0.5</v>
      </c>
      <c r="C140" s="83" t="s">
        <v>81</v>
      </c>
      <c r="D140" s="83" t="s">
        <v>81</v>
      </c>
      <c r="E140" s="83" t="s">
        <v>81</v>
      </c>
      <c r="F140" s="83" t="s">
        <v>81</v>
      </c>
      <c r="G140" s="83" t="s">
        <v>81</v>
      </c>
      <c r="H140" s="83" t="s">
        <v>81</v>
      </c>
      <c r="I140" s="83" t="s">
        <v>81</v>
      </c>
      <c r="J140" s="83" t="s">
        <v>81</v>
      </c>
      <c r="K140" s="83" t="s">
        <v>81</v>
      </c>
      <c r="L140" s="83" t="s">
        <v>81</v>
      </c>
      <c r="M140" s="83" t="s">
        <v>81</v>
      </c>
      <c r="N140" s="83" t="s">
        <v>81</v>
      </c>
    </row>
    <row r="141" spans="1:34">
      <c r="A141" s="122" t="s">
        <v>48</v>
      </c>
      <c r="B141" s="92">
        <f>B$59</f>
        <v>1.0004</v>
      </c>
      <c r="C141" s="83" t="s">
        <v>81</v>
      </c>
      <c r="D141" s="83" t="s">
        <v>81</v>
      </c>
      <c r="E141" s="83" t="s">
        <v>81</v>
      </c>
      <c r="F141" s="83" t="s">
        <v>81</v>
      </c>
      <c r="G141" s="83" t="s">
        <v>81</v>
      </c>
      <c r="H141" s="83" t="s">
        <v>81</v>
      </c>
      <c r="I141" s="83" t="s">
        <v>81</v>
      </c>
      <c r="J141" s="83" t="s">
        <v>81</v>
      </c>
      <c r="K141" s="83" t="s">
        <v>81</v>
      </c>
      <c r="L141" s="83" t="s">
        <v>81</v>
      </c>
      <c r="M141" s="83" t="s">
        <v>81</v>
      </c>
      <c r="N141" s="83" t="s">
        <v>81</v>
      </c>
    </row>
    <row r="142" spans="1:34">
      <c r="A142" s="122" t="s">
        <v>49</v>
      </c>
      <c r="B142" s="44">
        <f>B$35</f>
        <v>2.5</v>
      </c>
      <c r="C142" s="83" t="s">
        <v>81</v>
      </c>
      <c r="D142" s="83" t="s">
        <v>81</v>
      </c>
      <c r="E142" s="83" t="s">
        <v>81</v>
      </c>
      <c r="F142" s="83" t="s">
        <v>81</v>
      </c>
      <c r="G142" s="83" t="s">
        <v>81</v>
      </c>
      <c r="H142" s="83" t="s">
        <v>81</v>
      </c>
      <c r="I142" s="83" t="s">
        <v>81</v>
      </c>
      <c r="J142" s="83" t="s">
        <v>81</v>
      </c>
      <c r="K142" s="83" t="s">
        <v>81</v>
      </c>
      <c r="L142" s="83" t="s">
        <v>81</v>
      </c>
      <c r="M142" s="83" t="s">
        <v>81</v>
      </c>
      <c r="N142" s="83" t="s">
        <v>81</v>
      </c>
    </row>
    <row r="143" spans="1:34">
      <c r="A143" s="122" t="s">
        <v>48</v>
      </c>
      <c r="B143" s="92">
        <f>B$60</f>
        <v>1.2004000000000001</v>
      </c>
      <c r="C143" s="83" t="s">
        <v>81</v>
      </c>
      <c r="D143" s="83" t="s">
        <v>81</v>
      </c>
      <c r="E143" s="83" t="s">
        <v>81</v>
      </c>
      <c r="F143" s="83" t="s">
        <v>81</v>
      </c>
      <c r="G143" s="83" t="s">
        <v>81</v>
      </c>
      <c r="H143" s="83" t="s">
        <v>81</v>
      </c>
      <c r="I143" s="83" t="s">
        <v>81</v>
      </c>
      <c r="J143" s="83" t="s">
        <v>81</v>
      </c>
      <c r="K143" s="83" t="s">
        <v>81</v>
      </c>
      <c r="L143" s="83" t="s">
        <v>81</v>
      </c>
      <c r="M143" s="83" t="s">
        <v>81</v>
      </c>
      <c r="N143" s="83" t="s">
        <v>81</v>
      </c>
    </row>
    <row r="144" spans="1:34">
      <c r="A144" s="123"/>
      <c r="B144" s="93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</row>
    <row r="145" spans="1:14">
      <c r="A145" s="124" t="s">
        <v>82</v>
      </c>
      <c r="B145" s="44">
        <f>B$38</f>
        <v>4.5</v>
      </c>
      <c r="C145" s="83" t="s">
        <v>81</v>
      </c>
      <c r="D145" s="83" t="s">
        <v>81</v>
      </c>
      <c r="E145" s="83" t="s">
        <v>81</v>
      </c>
      <c r="F145" s="83" t="s">
        <v>81</v>
      </c>
      <c r="G145" s="83" t="s">
        <v>81</v>
      </c>
      <c r="H145" s="83" t="s">
        <v>81</v>
      </c>
      <c r="I145" s="83" t="s">
        <v>81</v>
      </c>
      <c r="J145" s="83" t="s">
        <v>81</v>
      </c>
      <c r="K145" s="83" t="s">
        <v>81</v>
      </c>
      <c r="L145" s="83" t="s">
        <v>81</v>
      </c>
      <c r="M145" s="83" t="s">
        <v>81</v>
      </c>
      <c r="N145" s="83" t="s">
        <v>81</v>
      </c>
    </row>
    <row r="146" spans="1:14">
      <c r="A146" s="124" t="s">
        <v>83</v>
      </c>
      <c r="B146" s="94">
        <f>B$39</f>
        <v>1</v>
      </c>
      <c r="C146" s="83" t="s">
        <v>81</v>
      </c>
      <c r="D146" s="83" t="s">
        <v>81</v>
      </c>
      <c r="E146" s="83" t="s">
        <v>81</v>
      </c>
      <c r="F146" s="83" t="s">
        <v>81</v>
      </c>
      <c r="G146" s="83" t="s">
        <v>81</v>
      </c>
      <c r="H146" s="83" t="s">
        <v>81</v>
      </c>
      <c r="I146" s="83" t="s">
        <v>81</v>
      </c>
      <c r="J146" s="83" t="s">
        <v>81</v>
      </c>
      <c r="K146" s="83" t="s">
        <v>81</v>
      </c>
      <c r="L146" s="83" t="s">
        <v>81</v>
      </c>
      <c r="M146" s="83" t="s">
        <v>81</v>
      </c>
      <c r="N146" s="83" t="s">
        <v>81</v>
      </c>
    </row>
    <row r="147" spans="1:14" ht="15.75" thickBot="1">
      <c r="A147" s="122" t="s">
        <v>52</v>
      </c>
      <c r="B147" s="95">
        <f>B$40</f>
        <v>7.5</v>
      </c>
      <c r="C147" s="83" t="s">
        <v>81</v>
      </c>
      <c r="D147" s="83" t="s">
        <v>81</v>
      </c>
      <c r="E147" s="83" t="s">
        <v>81</v>
      </c>
      <c r="F147" s="83" t="s">
        <v>81</v>
      </c>
      <c r="G147" s="83" t="s">
        <v>81</v>
      </c>
      <c r="H147" s="83" t="s">
        <v>81</v>
      </c>
      <c r="I147" s="83" t="s">
        <v>81</v>
      </c>
      <c r="J147" s="83" t="s">
        <v>81</v>
      </c>
      <c r="K147" s="83" t="s">
        <v>81</v>
      </c>
      <c r="L147" s="83" t="s">
        <v>81</v>
      </c>
      <c r="M147" s="83" t="s">
        <v>81</v>
      </c>
      <c r="N147" s="83" t="s">
        <v>81</v>
      </c>
    </row>
    <row r="148" spans="1:14" ht="15.75">
      <c r="A148" s="96" t="s">
        <v>84</v>
      </c>
      <c r="B148" s="6"/>
      <c r="C148" s="91">
        <v>4.2</v>
      </c>
      <c r="D148" s="91">
        <v>21.2</v>
      </c>
      <c r="E148" s="91">
        <v>21.2</v>
      </c>
      <c r="F148" s="91">
        <v>21.2</v>
      </c>
      <c r="G148" s="91">
        <v>21.2</v>
      </c>
      <c r="H148" s="91">
        <v>21.2</v>
      </c>
      <c r="I148" s="91">
        <v>21.2</v>
      </c>
      <c r="J148" s="91">
        <v>21.2</v>
      </c>
      <c r="K148" s="91">
        <v>21.2</v>
      </c>
      <c r="L148" s="91">
        <v>21.2</v>
      </c>
      <c r="M148" s="91">
        <v>21.2</v>
      </c>
      <c r="N148" s="91">
        <v>21.2</v>
      </c>
    </row>
    <row r="149" spans="1:14" ht="15.75">
      <c r="A149" s="97" t="s">
        <v>85</v>
      </c>
      <c r="B149" s="3"/>
      <c r="C149" s="79">
        <v>150</v>
      </c>
      <c r="D149" s="79">
        <v>250</v>
      </c>
      <c r="E149" s="79">
        <v>250</v>
      </c>
      <c r="F149" s="79">
        <v>250</v>
      </c>
      <c r="G149" s="79">
        <v>250</v>
      </c>
      <c r="H149" s="79">
        <v>250</v>
      </c>
      <c r="I149" s="79">
        <v>250</v>
      </c>
      <c r="J149" s="79">
        <v>250</v>
      </c>
      <c r="K149" s="79">
        <v>250</v>
      </c>
      <c r="L149" s="79">
        <v>250</v>
      </c>
      <c r="M149" s="79">
        <v>250</v>
      </c>
      <c r="N149" s="79">
        <v>250</v>
      </c>
    </row>
    <row r="150" spans="1:14" ht="15.75">
      <c r="A150" s="97" t="s">
        <v>86</v>
      </c>
      <c r="B150" s="3"/>
      <c r="C150" s="79">
        <v>5</v>
      </c>
      <c r="D150" s="79">
        <v>5</v>
      </c>
      <c r="E150" s="79">
        <v>5</v>
      </c>
      <c r="F150" s="79">
        <v>5</v>
      </c>
      <c r="G150" s="79">
        <v>5</v>
      </c>
      <c r="H150" s="79">
        <v>5</v>
      </c>
      <c r="I150" s="79">
        <v>5</v>
      </c>
      <c r="J150" s="79">
        <v>5</v>
      </c>
      <c r="K150" s="79">
        <v>5</v>
      </c>
      <c r="L150" s="79">
        <v>5</v>
      </c>
      <c r="M150" s="79">
        <v>5</v>
      </c>
      <c r="N150" s="79">
        <v>5</v>
      </c>
    </row>
    <row r="151" spans="1:14" ht="16.5" thickBot="1">
      <c r="A151" s="98" t="s">
        <v>87</v>
      </c>
      <c r="B151" s="4"/>
      <c r="C151" s="80">
        <v>0.7</v>
      </c>
      <c r="D151" s="80">
        <v>0.7</v>
      </c>
      <c r="E151" s="80">
        <v>0.7</v>
      </c>
      <c r="F151" s="80">
        <v>0.7</v>
      </c>
      <c r="G151" s="80">
        <v>0.7</v>
      </c>
      <c r="H151" s="80">
        <v>0.7</v>
      </c>
      <c r="I151" s="80">
        <v>0.7</v>
      </c>
      <c r="J151" s="80">
        <v>0.7</v>
      </c>
      <c r="K151" s="80">
        <v>0.7</v>
      </c>
      <c r="L151" s="80">
        <v>0.7</v>
      </c>
      <c r="M151" s="80">
        <v>0.7</v>
      </c>
      <c r="N151" s="80">
        <v>0.7</v>
      </c>
    </row>
    <row r="152" spans="1:14" ht="15.75" thickBot="1">
      <c r="A152" s="125"/>
      <c r="B152" s="7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5.75">
      <c r="A153" s="134" t="s">
        <v>103</v>
      </c>
      <c r="B153" s="6"/>
      <c r="C153" s="133">
        <f>C131*((C148/C132)^2)*(C134/C150)</f>
        <v>0.83364839319470707</v>
      </c>
      <c r="D153" s="133">
        <f>D131*((D148/D132)^2)*(D134/D150)</f>
        <v>21.240075614366731</v>
      </c>
      <c r="E153" s="133">
        <f t="shared" ref="E153:N153" si="47">E131*((E148/E132)^2)*(E134/E150)</f>
        <v>21.240075614366731</v>
      </c>
      <c r="F153" s="133">
        <f t="shared" si="47"/>
        <v>21.240075614366731</v>
      </c>
      <c r="G153" s="133">
        <f t="shared" si="47"/>
        <v>21.240075614366731</v>
      </c>
      <c r="H153" s="133">
        <f t="shared" si="47"/>
        <v>21.240075614366731</v>
      </c>
      <c r="I153" s="133">
        <f t="shared" si="47"/>
        <v>21.240075614366731</v>
      </c>
      <c r="J153" s="133">
        <f t="shared" si="47"/>
        <v>21.240075614366731</v>
      </c>
      <c r="K153" s="133">
        <f t="shared" si="47"/>
        <v>21.240075614366731</v>
      </c>
      <c r="L153" s="133">
        <f t="shared" si="47"/>
        <v>21.240075614366731</v>
      </c>
      <c r="M153" s="133">
        <f t="shared" si="47"/>
        <v>21.240075614366731</v>
      </c>
      <c r="N153" s="133">
        <f t="shared" si="47"/>
        <v>21.240075614366731</v>
      </c>
    </row>
    <row r="154" spans="1:14" ht="18.75">
      <c r="A154" s="132" t="s">
        <v>104</v>
      </c>
      <c r="B154" s="3"/>
      <c r="C154" s="150">
        <v>4.2</v>
      </c>
      <c r="D154" s="150">
        <v>4.2</v>
      </c>
      <c r="E154" s="150">
        <v>4.2</v>
      </c>
      <c r="F154" s="150">
        <v>4.2</v>
      </c>
      <c r="G154" s="150">
        <v>4.2</v>
      </c>
      <c r="H154" s="150">
        <v>4.2</v>
      </c>
      <c r="I154" s="150">
        <v>4.2</v>
      </c>
      <c r="J154" s="150">
        <v>4.2</v>
      </c>
      <c r="K154" s="150">
        <v>4.2</v>
      </c>
      <c r="L154" s="150">
        <v>4.2</v>
      </c>
      <c r="M154" s="150">
        <v>4.2</v>
      </c>
      <c r="N154" s="150">
        <v>4.2</v>
      </c>
    </row>
    <row r="155" spans="1:14" ht="15.75">
      <c r="A155" s="97" t="s">
        <v>89</v>
      </c>
      <c r="B155" s="3"/>
      <c r="C155" s="12">
        <f>((C136+(C135/C131))*(C149/C133)*(C150/C134))-(C151/C154)</f>
        <v>0.85333333333333339</v>
      </c>
      <c r="D155" s="12">
        <f>((D136+(D135/D131))*(D149/D133)*(D150/D134))-(D151/D154)</f>
        <v>1.5333333333333332</v>
      </c>
      <c r="E155" s="12">
        <f t="shared" ref="E155:N155" si="48">((E136+(E135/E131))*(E149/E133)*(E150/E134))-(E151/E154)</f>
        <v>1.5333333333333332</v>
      </c>
      <c r="F155" s="12">
        <f t="shared" si="48"/>
        <v>1.5333333333333332</v>
      </c>
      <c r="G155" s="12">
        <f t="shared" si="48"/>
        <v>1.5333333333333332</v>
      </c>
      <c r="H155" s="12">
        <f t="shared" si="48"/>
        <v>1.5333333333333332</v>
      </c>
      <c r="I155" s="12">
        <f t="shared" si="48"/>
        <v>1.5333333333333332</v>
      </c>
      <c r="J155" s="12">
        <f t="shared" si="48"/>
        <v>1.5333333333333332</v>
      </c>
      <c r="K155" s="12">
        <f t="shared" si="48"/>
        <v>1.5333333333333332</v>
      </c>
      <c r="L155" s="12">
        <f t="shared" si="48"/>
        <v>1.5333333333333332</v>
      </c>
      <c r="M155" s="12">
        <f t="shared" si="48"/>
        <v>1.5333333333333332</v>
      </c>
      <c r="N155" s="12">
        <f t="shared" si="48"/>
        <v>1.5333333333333332</v>
      </c>
    </row>
    <row r="156" spans="1:14" ht="15.75">
      <c r="A156" s="97" t="s">
        <v>90</v>
      </c>
      <c r="B156" s="3"/>
      <c r="C156" s="12">
        <f>C137*(C149/C133)*(C150/C134)*(C153/C154)</f>
        <v>0.71455576559546308</v>
      </c>
      <c r="D156" s="12">
        <f>D137*(D149/D133)*(D150/D134)*(D153/D154)</f>
        <v>30.342965163381045</v>
      </c>
      <c r="E156" s="12">
        <f t="shared" ref="E156:N156" si="49">E137*(E149/E133)*(E150/E134)*(E153/E154)</f>
        <v>30.342965163381045</v>
      </c>
      <c r="F156" s="12">
        <f t="shared" si="49"/>
        <v>30.342965163381045</v>
      </c>
      <c r="G156" s="12">
        <f t="shared" si="49"/>
        <v>30.342965163381045</v>
      </c>
      <c r="H156" s="12">
        <f t="shared" si="49"/>
        <v>30.342965163381045</v>
      </c>
      <c r="I156" s="12">
        <f t="shared" si="49"/>
        <v>30.342965163381045</v>
      </c>
      <c r="J156" s="12">
        <f t="shared" si="49"/>
        <v>30.342965163381045</v>
      </c>
      <c r="K156" s="12">
        <f t="shared" si="49"/>
        <v>30.342965163381045</v>
      </c>
      <c r="L156" s="12">
        <f t="shared" si="49"/>
        <v>30.342965163381045</v>
      </c>
      <c r="M156" s="12">
        <f t="shared" si="49"/>
        <v>30.342965163381045</v>
      </c>
      <c r="N156" s="12">
        <f t="shared" si="49"/>
        <v>30.342965163381045</v>
      </c>
    </row>
    <row r="157" spans="1:14" ht="16.5" thickBot="1">
      <c r="A157" s="97" t="s">
        <v>91</v>
      </c>
      <c r="B157" s="3"/>
      <c r="C157" s="104">
        <f>C138*((C149*C148^2)/(C133*C132^2))</f>
        <v>50.018903591682431</v>
      </c>
      <c r="D157" s="104">
        <f>D138*((D149*D148^2)/(D133*D132^2))</f>
        <v>2124.0075614366733</v>
      </c>
      <c r="E157" s="104">
        <f t="shared" ref="E157:N157" si="50">E138*((E149*E148^2)/(E133*E132^2))</f>
        <v>2124.0075614366733</v>
      </c>
      <c r="F157" s="104">
        <f t="shared" si="50"/>
        <v>2124.0075614366733</v>
      </c>
      <c r="G157" s="104">
        <f t="shared" si="50"/>
        <v>2124.0075614366733</v>
      </c>
      <c r="H157" s="104">
        <f t="shared" si="50"/>
        <v>2124.0075614366733</v>
      </c>
      <c r="I157" s="104">
        <f t="shared" si="50"/>
        <v>2124.0075614366733</v>
      </c>
      <c r="J157" s="104">
        <f t="shared" si="50"/>
        <v>2124.0075614366733</v>
      </c>
      <c r="K157" s="104">
        <f t="shared" si="50"/>
        <v>2124.0075614366733</v>
      </c>
      <c r="L157" s="104">
        <f t="shared" si="50"/>
        <v>2124.0075614366733</v>
      </c>
      <c r="M157" s="104">
        <f t="shared" si="50"/>
        <v>2124.0075614366733</v>
      </c>
      <c r="N157" s="104">
        <f t="shared" si="50"/>
        <v>2124.0075614366733</v>
      </c>
    </row>
    <row r="158" spans="1:14">
      <c r="A158" s="103" t="s">
        <v>92</v>
      </c>
      <c r="B158" s="72">
        <f>B139</f>
        <v>0.05</v>
      </c>
      <c r="C158" s="127">
        <f>B$111</f>
        <v>0.05</v>
      </c>
      <c r="D158" s="127">
        <f>C$111</f>
        <v>0.05</v>
      </c>
      <c r="E158" s="127">
        <f t="shared" ref="E158:N158" si="51">D$111</f>
        <v>0.05</v>
      </c>
      <c r="F158" s="127">
        <f t="shared" si="51"/>
        <v>0.05</v>
      </c>
      <c r="G158" s="127">
        <f t="shared" si="51"/>
        <v>0.05</v>
      </c>
      <c r="H158" s="127">
        <f t="shared" si="51"/>
        <v>0.05</v>
      </c>
      <c r="I158" s="127">
        <f t="shared" si="51"/>
        <v>0.05</v>
      </c>
      <c r="J158" s="127">
        <f t="shared" si="51"/>
        <v>0.05</v>
      </c>
      <c r="K158" s="127">
        <f t="shared" si="51"/>
        <v>0.05</v>
      </c>
      <c r="L158" s="127">
        <f t="shared" si="51"/>
        <v>0.05</v>
      </c>
      <c r="M158" s="127">
        <f t="shared" si="51"/>
        <v>0.05</v>
      </c>
      <c r="N158" s="127">
        <f t="shared" si="51"/>
        <v>0.05</v>
      </c>
    </row>
    <row r="159" spans="1:14" ht="15.75" thickBot="1">
      <c r="A159" s="87" t="s">
        <v>93</v>
      </c>
      <c r="B159" s="105"/>
      <c r="C159" s="128">
        <f>C155</f>
        <v>0.85333333333333339</v>
      </c>
      <c r="D159" s="128">
        <f>D155</f>
        <v>1.5333333333333332</v>
      </c>
      <c r="E159" s="128">
        <f t="shared" ref="E159:N159" si="52">E155</f>
        <v>1.5333333333333332</v>
      </c>
      <c r="F159" s="128">
        <f t="shared" si="52"/>
        <v>1.5333333333333332</v>
      </c>
      <c r="G159" s="128">
        <f t="shared" si="52"/>
        <v>1.5333333333333332</v>
      </c>
      <c r="H159" s="128">
        <f t="shared" si="52"/>
        <v>1.5333333333333332</v>
      </c>
      <c r="I159" s="128">
        <f t="shared" si="52"/>
        <v>1.5333333333333332</v>
      </c>
      <c r="J159" s="128">
        <f t="shared" si="52"/>
        <v>1.5333333333333332</v>
      </c>
      <c r="K159" s="128">
        <f t="shared" si="52"/>
        <v>1.5333333333333332</v>
      </c>
      <c r="L159" s="128">
        <f t="shared" si="52"/>
        <v>1.5333333333333332</v>
      </c>
      <c r="M159" s="128">
        <f t="shared" si="52"/>
        <v>1.5333333333333332</v>
      </c>
      <c r="N159" s="128">
        <f t="shared" si="52"/>
        <v>1.5333333333333332</v>
      </c>
    </row>
    <row r="160" spans="1:14">
      <c r="A160" s="66" t="s">
        <v>94</v>
      </c>
      <c r="B160" s="41"/>
      <c r="C160" s="11">
        <f>C155+B$17*(C156/C137)</f>
        <v>0.91287964713295533</v>
      </c>
      <c r="D160" s="11">
        <f>D155+C$17*(D156/D137)</f>
        <v>4.0619137636150864</v>
      </c>
      <c r="E160" s="11">
        <f t="shared" ref="E160:N160" si="53">E155+D$17*(E156/E137)</f>
        <v>4.0619137636150864</v>
      </c>
      <c r="F160" s="11">
        <f t="shared" si="53"/>
        <v>4.0619137636150864</v>
      </c>
      <c r="G160" s="11">
        <f t="shared" si="53"/>
        <v>4.0619137636150864</v>
      </c>
      <c r="H160" s="11">
        <f t="shared" si="53"/>
        <v>4.0619137636150864</v>
      </c>
      <c r="I160" s="11">
        <f t="shared" si="53"/>
        <v>4.0619137636150864</v>
      </c>
      <c r="J160" s="11">
        <f t="shared" si="53"/>
        <v>4.0619137636150864</v>
      </c>
      <c r="K160" s="11">
        <f t="shared" si="53"/>
        <v>4.0619137636150864</v>
      </c>
      <c r="L160" s="11">
        <f t="shared" si="53"/>
        <v>4.0619137636150864</v>
      </c>
      <c r="M160" s="11">
        <f t="shared" si="53"/>
        <v>4.0619137636150864</v>
      </c>
      <c r="N160" s="11">
        <f t="shared" si="53"/>
        <v>4.0619137636150864</v>
      </c>
    </row>
    <row r="161" spans="1:14" ht="15.75" thickBot="1">
      <c r="A161" s="67" t="s">
        <v>95</v>
      </c>
      <c r="B161" s="106">
        <f>B141</f>
        <v>1.0004</v>
      </c>
      <c r="C161" s="129">
        <f>$B$114</f>
        <v>1.0004</v>
      </c>
      <c r="D161" s="129">
        <f>$B$114</f>
        <v>1.0004</v>
      </c>
      <c r="E161" s="129">
        <f t="shared" ref="E161:N161" si="54">$B$114</f>
        <v>1.0004</v>
      </c>
      <c r="F161" s="129">
        <f t="shared" si="54"/>
        <v>1.0004</v>
      </c>
      <c r="G161" s="129">
        <f t="shared" si="54"/>
        <v>1.0004</v>
      </c>
      <c r="H161" s="129">
        <f t="shared" si="54"/>
        <v>1.0004</v>
      </c>
      <c r="I161" s="129">
        <f t="shared" si="54"/>
        <v>1.0004</v>
      </c>
      <c r="J161" s="129">
        <f t="shared" si="54"/>
        <v>1.0004</v>
      </c>
      <c r="K161" s="129">
        <f t="shared" si="54"/>
        <v>1.0004</v>
      </c>
      <c r="L161" s="129">
        <f t="shared" si="54"/>
        <v>1.0004</v>
      </c>
      <c r="M161" s="129">
        <f t="shared" si="54"/>
        <v>1.0004</v>
      </c>
      <c r="N161" s="129">
        <f t="shared" si="54"/>
        <v>1.0004</v>
      </c>
    </row>
    <row r="162" spans="1:14">
      <c r="A162" s="66" t="s">
        <v>96</v>
      </c>
      <c r="B162" s="107"/>
      <c r="C162" s="11">
        <f>C160+C156</f>
        <v>1.6274354127284183</v>
      </c>
      <c r="D162" s="11">
        <f>D160+D156</f>
        <v>34.404878926996133</v>
      </c>
      <c r="E162" s="11">
        <f t="shared" ref="E162:N162" si="55">E160+E156</f>
        <v>34.404878926996133</v>
      </c>
      <c r="F162" s="11">
        <f t="shared" si="55"/>
        <v>34.404878926996133</v>
      </c>
      <c r="G162" s="11">
        <f t="shared" si="55"/>
        <v>34.404878926996133</v>
      </c>
      <c r="H162" s="11">
        <f t="shared" si="55"/>
        <v>34.404878926996133</v>
      </c>
      <c r="I162" s="11">
        <f t="shared" si="55"/>
        <v>34.404878926996133</v>
      </c>
      <c r="J162" s="11">
        <f t="shared" si="55"/>
        <v>34.404878926996133</v>
      </c>
      <c r="K162" s="11">
        <f t="shared" si="55"/>
        <v>34.404878926996133</v>
      </c>
      <c r="L162" s="11">
        <f t="shared" si="55"/>
        <v>34.404878926996133</v>
      </c>
      <c r="M162" s="11">
        <f t="shared" si="55"/>
        <v>34.404878926996133</v>
      </c>
      <c r="N162" s="11">
        <f t="shared" si="55"/>
        <v>34.404878926996133</v>
      </c>
    </row>
    <row r="163" spans="1:14" ht="15.75" thickBot="1">
      <c r="A163" s="67" t="s">
        <v>95</v>
      </c>
      <c r="B163" s="108">
        <f>B143</f>
        <v>1.2004000000000001</v>
      </c>
      <c r="C163" s="129">
        <f>$B$116</f>
        <v>1.2004000000000001</v>
      </c>
      <c r="D163" s="129">
        <f>$B$116</f>
        <v>1.2004000000000001</v>
      </c>
      <c r="E163" s="129">
        <f t="shared" ref="E163:N163" si="56">$B$116</f>
        <v>1.2004000000000001</v>
      </c>
      <c r="F163" s="129">
        <f t="shared" si="56"/>
        <v>1.2004000000000001</v>
      </c>
      <c r="G163" s="129">
        <f t="shared" si="56"/>
        <v>1.2004000000000001</v>
      </c>
      <c r="H163" s="129">
        <f t="shared" si="56"/>
        <v>1.2004000000000001</v>
      </c>
      <c r="I163" s="129">
        <f t="shared" si="56"/>
        <v>1.2004000000000001</v>
      </c>
      <c r="J163" s="129">
        <f t="shared" si="56"/>
        <v>1.2004000000000001</v>
      </c>
      <c r="K163" s="129">
        <f t="shared" si="56"/>
        <v>1.2004000000000001</v>
      </c>
      <c r="L163" s="129">
        <f t="shared" si="56"/>
        <v>1.2004000000000001</v>
      </c>
      <c r="M163" s="129">
        <f t="shared" si="56"/>
        <v>1.2004000000000001</v>
      </c>
      <c r="N163" s="129">
        <f t="shared" si="56"/>
        <v>1.2004000000000001</v>
      </c>
    </row>
    <row r="164" spans="1:14" ht="15.75" thickBot="1">
      <c r="A164" s="12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</row>
    <row r="165" spans="1:14">
      <c r="A165" s="68" t="s">
        <v>97</v>
      </c>
      <c r="B165" s="73"/>
      <c r="C165" s="11">
        <f>C162+B$18*(C156/C137)</f>
        <v>1.8656206679269061</v>
      </c>
      <c r="D165" s="11">
        <f>D162+C$18*(D156/D137)</f>
        <v>44.519200648123146</v>
      </c>
      <c r="E165" s="11">
        <f t="shared" ref="E165:N165" si="57">E162+D$18*(E156/E137)</f>
        <v>44.519200648123146</v>
      </c>
      <c r="F165" s="11">
        <f t="shared" si="57"/>
        <v>44.519200648123146</v>
      </c>
      <c r="G165" s="11">
        <f t="shared" si="57"/>
        <v>44.519200648123146</v>
      </c>
      <c r="H165" s="11">
        <f t="shared" si="57"/>
        <v>44.519200648123146</v>
      </c>
      <c r="I165" s="11">
        <f t="shared" si="57"/>
        <v>44.519200648123146</v>
      </c>
      <c r="J165" s="11">
        <f t="shared" si="57"/>
        <v>44.519200648123146</v>
      </c>
      <c r="K165" s="11">
        <f t="shared" si="57"/>
        <v>44.519200648123146</v>
      </c>
      <c r="L165" s="11">
        <f t="shared" si="57"/>
        <v>44.519200648123146</v>
      </c>
      <c r="M165" s="11">
        <f t="shared" si="57"/>
        <v>44.519200648123146</v>
      </c>
      <c r="N165" s="11">
        <f t="shared" si="57"/>
        <v>44.519200648123146</v>
      </c>
    </row>
    <row r="166" spans="1:14">
      <c r="A166" s="69" t="s">
        <v>98</v>
      </c>
      <c r="B166" s="74">
        <f>B146</f>
        <v>1</v>
      </c>
      <c r="C166" s="130">
        <f>$B$119</f>
        <v>1</v>
      </c>
      <c r="D166" s="130">
        <f>$B$119</f>
        <v>1</v>
      </c>
      <c r="E166" s="130">
        <f t="shared" ref="E166:N166" si="58">$B$119</f>
        <v>1</v>
      </c>
      <c r="F166" s="130">
        <f t="shared" si="58"/>
        <v>1</v>
      </c>
      <c r="G166" s="130">
        <f t="shared" si="58"/>
        <v>1</v>
      </c>
      <c r="H166" s="130">
        <f t="shared" si="58"/>
        <v>1</v>
      </c>
      <c r="I166" s="130">
        <f t="shared" si="58"/>
        <v>1</v>
      </c>
      <c r="J166" s="130">
        <f t="shared" si="58"/>
        <v>1</v>
      </c>
      <c r="K166" s="130">
        <f t="shared" si="58"/>
        <v>1</v>
      </c>
      <c r="L166" s="130">
        <f t="shared" si="58"/>
        <v>1</v>
      </c>
      <c r="M166" s="130">
        <f t="shared" si="58"/>
        <v>1</v>
      </c>
      <c r="N166" s="130">
        <f t="shared" si="58"/>
        <v>1</v>
      </c>
    </row>
    <row r="167" spans="1:14" ht="15.75" thickBot="1">
      <c r="A167" s="70" t="s">
        <v>52</v>
      </c>
      <c r="B167" s="75"/>
      <c r="C167" s="131">
        <f>C165+B$9*(C156/C137)</f>
        <v>2.2228985507246377</v>
      </c>
      <c r="D167" s="131">
        <f>D165+C$9*(D156/D137)</f>
        <v>69.805004950940685</v>
      </c>
      <c r="E167" s="131">
        <f t="shared" ref="E167:N167" si="59">E165+D$9*(E156/E137)</f>
        <v>69.805004950940685</v>
      </c>
      <c r="F167" s="131">
        <f t="shared" si="59"/>
        <v>69.805004950940685</v>
      </c>
      <c r="G167" s="131">
        <f t="shared" si="59"/>
        <v>59.690683229813672</v>
      </c>
      <c r="H167" s="131">
        <f t="shared" si="59"/>
        <v>69.805004950940685</v>
      </c>
      <c r="I167" s="131">
        <f t="shared" si="59"/>
        <v>69.805004950940685</v>
      </c>
      <c r="J167" s="131">
        <f t="shared" si="59"/>
        <v>69.805004950940685</v>
      </c>
      <c r="K167" s="131">
        <f t="shared" si="59"/>
        <v>69.805004950940685</v>
      </c>
      <c r="L167" s="131">
        <f t="shared" si="59"/>
        <v>69.805004950940685</v>
      </c>
      <c r="M167" s="131">
        <f t="shared" si="59"/>
        <v>69.805004950940685</v>
      </c>
      <c r="N167" s="131">
        <f t="shared" si="59"/>
        <v>69.805004950940685</v>
      </c>
    </row>
    <row r="168" spans="1:14">
      <c r="A168" s="18" t="s">
        <v>32</v>
      </c>
      <c r="B168" s="19"/>
      <c r="C168" s="147">
        <v>5</v>
      </c>
      <c r="D168" s="147">
        <v>4</v>
      </c>
      <c r="E168" s="147">
        <v>4</v>
      </c>
      <c r="F168" s="147">
        <v>4</v>
      </c>
      <c r="G168" s="147">
        <v>4</v>
      </c>
      <c r="H168" s="147">
        <v>4</v>
      </c>
      <c r="I168" s="147">
        <v>4</v>
      </c>
      <c r="J168" s="147">
        <v>4</v>
      </c>
      <c r="K168" s="147">
        <v>4</v>
      </c>
      <c r="L168" s="147">
        <v>4</v>
      </c>
      <c r="M168" s="147">
        <v>4</v>
      </c>
      <c r="N168" s="147">
        <v>4</v>
      </c>
    </row>
    <row r="169" spans="1:14">
      <c r="A169" s="148" t="s">
        <v>99</v>
      </c>
      <c r="B169" s="148"/>
      <c r="C169" s="146">
        <f>C168*(C166-C158)*(0.7*3.14*((C148/2)^2)*C149)/(1000*C154)</f>
        <v>1.6443787500000002</v>
      </c>
      <c r="D169" s="146">
        <f t="shared" ref="D169:N169" si="60">D168*(D166-D158)*(0.7*3.14*((D148/2)^2)*D149)/(1000*D154)</f>
        <v>55.861646666666665</v>
      </c>
      <c r="E169" s="146">
        <f t="shared" si="60"/>
        <v>55.861646666666665</v>
      </c>
      <c r="F169" s="146">
        <f t="shared" si="60"/>
        <v>55.861646666666665</v>
      </c>
      <c r="G169" s="146">
        <f t="shared" si="60"/>
        <v>55.861646666666665</v>
      </c>
      <c r="H169" s="146">
        <f t="shared" si="60"/>
        <v>55.861646666666665</v>
      </c>
      <c r="I169" s="146">
        <f t="shared" si="60"/>
        <v>55.861646666666665</v>
      </c>
      <c r="J169" s="146">
        <f t="shared" si="60"/>
        <v>55.861646666666665</v>
      </c>
      <c r="K169" s="146">
        <f t="shared" si="60"/>
        <v>55.861646666666665</v>
      </c>
      <c r="L169" s="146">
        <f t="shared" si="60"/>
        <v>55.861646666666665</v>
      </c>
      <c r="M169" s="146">
        <f t="shared" si="60"/>
        <v>55.861646666666665</v>
      </c>
      <c r="N169" s="146">
        <f t="shared" si="60"/>
        <v>55.861646666666665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9:AE36"/>
  <sheetViews>
    <sheetView topLeftCell="A13" workbookViewId="0">
      <selection activeCell="G43" sqref="G43"/>
    </sheetView>
  </sheetViews>
  <sheetFormatPr defaultRowHeight="15"/>
  <cols>
    <col min="1" max="1" width="33.28515625" customWidth="1"/>
  </cols>
  <sheetData>
    <row r="19" spans="1:31" s="10" customFormat="1" ht="15.75" thickBot="1">
      <c r="A19" s="9" t="s">
        <v>67</v>
      </c>
      <c r="B19" s="10">
        <v>1</v>
      </c>
      <c r="C19" s="10">
        <v>2</v>
      </c>
      <c r="D19" s="10">
        <v>3</v>
      </c>
      <c r="E19" s="10">
        <v>4</v>
      </c>
      <c r="F19" s="17">
        <v>5</v>
      </c>
      <c r="G19" s="10">
        <v>6</v>
      </c>
      <c r="H19" s="10">
        <v>7</v>
      </c>
      <c r="I19" s="10">
        <v>8</v>
      </c>
      <c r="J19" s="10">
        <v>9</v>
      </c>
      <c r="K19" s="10">
        <v>10</v>
      </c>
      <c r="L19" s="10">
        <v>11</v>
      </c>
      <c r="M19" s="10">
        <v>12</v>
      </c>
      <c r="N19" s="10">
        <v>13</v>
      </c>
      <c r="O19" s="10">
        <v>14</v>
      </c>
      <c r="P19" s="10">
        <v>15</v>
      </c>
      <c r="Q19" s="10">
        <v>16</v>
      </c>
      <c r="R19" s="10">
        <v>17</v>
      </c>
      <c r="S19" s="10">
        <v>18</v>
      </c>
      <c r="T19" s="10">
        <v>19</v>
      </c>
      <c r="U19" s="10">
        <v>20</v>
      </c>
      <c r="V19" s="10">
        <v>21</v>
      </c>
      <c r="W19" s="10">
        <v>22</v>
      </c>
      <c r="X19" s="10">
        <v>23</v>
      </c>
      <c r="Y19" s="10">
        <v>24</v>
      </c>
      <c r="Z19" s="10">
        <v>25</v>
      </c>
      <c r="AA19" s="10">
        <v>26</v>
      </c>
      <c r="AB19" s="10">
        <v>27</v>
      </c>
      <c r="AC19" s="10">
        <v>28</v>
      </c>
      <c r="AD19" s="10">
        <v>29</v>
      </c>
      <c r="AE19" s="10">
        <v>30</v>
      </c>
    </row>
    <row r="20" spans="1:31">
      <c r="A20" s="1" t="s">
        <v>105</v>
      </c>
      <c r="B20" s="14">
        <v>1</v>
      </c>
      <c r="C20" s="14">
        <v>1</v>
      </c>
      <c r="D20" s="14">
        <v>1</v>
      </c>
      <c r="E20" s="14">
        <v>1</v>
      </c>
      <c r="F20" s="14">
        <v>1.5</v>
      </c>
      <c r="G20" s="14">
        <v>1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14">
        <v>1</v>
      </c>
      <c r="Q20" s="14">
        <v>1</v>
      </c>
      <c r="R20" s="14">
        <v>1</v>
      </c>
      <c r="S20" s="14">
        <v>1</v>
      </c>
      <c r="T20" s="14">
        <v>1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>
        <v>1</v>
      </c>
      <c r="AE20" s="14">
        <v>1</v>
      </c>
    </row>
    <row r="21" spans="1:31">
      <c r="A21" s="2" t="s">
        <v>106</v>
      </c>
      <c r="B21" s="15">
        <v>4.5999999999999996</v>
      </c>
      <c r="C21" s="15">
        <v>4.5999999999999996</v>
      </c>
      <c r="D21" s="15">
        <v>4.5999999999999996</v>
      </c>
      <c r="E21" s="15">
        <v>4.5999999999999996</v>
      </c>
      <c r="F21" s="15">
        <v>4.5999999999999996</v>
      </c>
      <c r="G21" s="15">
        <v>4.5999999999999996</v>
      </c>
      <c r="H21" s="15">
        <v>4.5999999999999996</v>
      </c>
      <c r="I21" s="15">
        <v>4.5999999999999996</v>
      </c>
      <c r="J21" s="15">
        <v>4.5999999999999996</v>
      </c>
      <c r="K21" s="15">
        <v>4.5999999999999996</v>
      </c>
      <c r="L21" s="15">
        <v>4.5999999999999996</v>
      </c>
      <c r="M21" s="15">
        <v>4.5999999999999996</v>
      </c>
      <c r="N21" s="15">
        <v>4.5999999999999996</v>
      </c>
      <c r="O21" s="15">
        <v>4.5999999999999996</v>
      </c>
      <c r="P21" s="15">
        <v>4.5999999999999996</v>
      </c>
      <c r="Q21" s="15">
        <v>4.5999999999999996</v>
      </c>
      <c r="R21" s="15">
        <v>4.5999999999999996</v>
      </c>
      <c r="S21" s="15">
        <v>4.5999999999999996</v>
      </c>
      <c r="T21" s="15">
        <v>4.5999999999999996</v>
      </c>
      <c r="U21" s="15">
        <v>4.5999999999999996</v>
      </c>
      <c r="V21" s="15">
        <v>4.5999999999999996</v>
      </c>
      <c r="W21" s="15">
        <v>4.5999999999999996</v>
      </c>
      <c r="X21" s="15">
        <v>4.5999999999999996</v>
      </c>
      <c r="Y21" s="15">
        <v>4.5999999999999996</v>
      </c>
      <c r="Z21" s="15">
        <v>4.5999999999999996</v>
      </c>
      <c r="AA21" s="15">
        <v>4.5999999999999996</v>
      </c>
      <c r="AB21" s="15">
        <v>4.5999999999999996</v>
      </c>
      <c r="AC21" s="15">
        <v>4.5999999999999996</v>
      </c>
      <c r="AD21" s="15">
        <v>4.5999999999999996</v>
      </c>
      <c r="AE21" s="15">
        <v>4.5999999999999996</v>
      </c>
    </row>
    <row r="22" spans="1:31">
      <c r="A22" s="2" t="s">
        <v>107</v>
      </c>
      <c r="B22" s="15">
        <v>250</v>
      </c>
      <c r="C22" s="15">
        <v>250</v>
      </c>
      <c r="D22" s="15">
        <v>250</v>
      </c>
      <c r="E22" s="15">
        <v>250</v>
      </c>
      <c r="F22" s="15">
        <v>150</v>
      </c>
      <c r="G22" s="15">
        <v>250</v>
      </c>
      <c r="H22" s="15">
        <v>250</v>
      </c>
      <c r="I22" s="15">
        <v>250</v>
      </c>
      <c r="J22" s="15">
        <v>250</v>
      </c>
      <c r="K22" s="15">
        <v>250</v>
      </c>
      <c r="L22" s="15">
        <v>250</v>
      </c>
      <c r="M22" s="15">
        <v>250</v>
      </c>
      <c r="N22" s="15">
        <v>250</v>
      </c>
      <c r="O22" s="15">
        <v>250</v>
      </c>
      <c r="P22" s="15">
        <v>250</v>
      </c>
      <c r="Q22" s="15">
        <v>250</v>
      </c>
      <c r="R22" s="15">
        <v>250</v>
      </c>
      <c r="S22" s="15">
        <v>250</v>
      </c>
      <c r="T22" s="15">
        <v>250</v>
      </c>
      <c r="U22" s="15">
        <v>250</v>
      </c>
      <c r="V22" s="15">
        <v>250</v>
      </c>
      <c r="W22" s="15">
        <v>250</v>
      </c>
      <c r="X22" s="15">
        <v>250</v>
      </c>
      <c r="Y22" s="15">
        <v>250</v>
      </c>
      <c r="Z22" s="15">
        <v>250</v>
      </c>
      <c r="AA22" s="15">
        <v>250</v>
      </c>
      <c r="AB22" s="15">
        <v>250</v>
      </c>
      <c r="AC22" s="15">
        <v>250</v>
      </c>
      <c r="AD22" s="15">
        <v>250</v>
      </c>
      <c r="AE22" s="15">
        <v>250</v>
      </c>
    </row>
    <row r="23" spans="1:31">
      <c r="A23" s="2" t="s">
        <v>108</v>
      </c>
      <c r="B23" s="15">
        <v>5</v>
      </c>
      <c r="C23" s="15">
        <v>5</v>
      </c>
      <c r="D23" s="15">
        <v>5</v>
      </c>
      <c r="E23" s="15">
        <v>5</v>
      </c>
      <c r="F23" s="15">
        <v>5</v>
      </c>
      <c r="G23" s="15">
        <v>5</v>
      </c>
      <c r="H23" s="15">
        <v>5</v>
      </c>
      <c r="I23" s="15">
        <v>5</v>
      </c>
      <c r="J23" s="15">
        <v>5</v>
      </c>
      <c r="K23" s="15">
        <v>5</v>
      </c>
      <c r="L23" s="15">
        <v>5</v>
      </c>
      <c r="M23" s="15">
        <v>5</v>
      </c>
      <c r="N23" s="15">
        <v>5</v>
      </c>
      <c r="O23" s="15">
        <v>5</v>
      </c>
      <c r="P23" s="15">
        <v>5</v>
      </c>
      <c r="Q23" s="15">
        <v>5</v>
      </c>
      <c r="R23" s="15">
        <v>5</v>
      </c>
      <c r="S23" s="15">
        <v>5</v>
      </c>
      <c r="T23" s="15">
        <v>5</v>
      </c>
      <c r="U23" s="15">
        <v>5</v>
      </c>
      <c r="V23" s="15">
        <v>5</v>
      </c>
      <c r="W23" s="15">
        <v>5</v>
      </c>
      <c r="X23" s="15">
        <v>5</v>
      </c>
      <c r="Y23" s="15">
        <v>5</v>
      </c>
      <c r="Z23" s="15">
        <v>5</v>
      </c>
      <c r="AA23" s="15">
        <v>5</v>
      </c>
      <c r="AB23" s="15">
        <v>5</v>
      </c>
      <c r="AC23" s="15">
        <v>5</v>
      </c>
      <c r="AD23" s="15">
        <v>5</v>
      </c>
      <c r="AE23" s="15">
        <v>5</v>
      </c>
    </row>
    <row r="24" spans="1:31">
      <c r="A24" s="2" t="s">
        <v>18</v>
      </c>
      <c r="B24" s="15">
        <v>0.8</v>
      </c>
      <c r="C24" s="15">
        <v>0.8</v>
      </c>
      <c r="D24" s="15">
        <v>0.8</v>
      </c>
      <c r="E24" s="15">
        <v>0.8</v>
      </c>
      <c r="F24" s="15">
        <v>0.7</v>
      </c>
      <c r="G24" s="15">
        <v>0.8</v>
      </c>
      <c r="H24" s="15">
        <v>0.8</v>
      </c>
      <c r="I24" s="15">
        <v>0.8</v>
      </c>
      <c r="J24" s="15">
        <v>0.8</v>
      </c>
      <c r="K24" s="15">
        <v>0.8</v>
      </c>
      <c r="L24" s="15">
        <v>0.8</v>
      </c>
      <c r="M24" s="15">
        <v>0.8</v>
      </c>
      <c r="N24" s="15">
        <v>0.8</v>
      </c>
      <c r="O24" s="15">
        <v>0.8</v>
      </c>
      <c r="P24" s="15">
        <v>0.8</v>
      </c>
      <c r="Q24" s="15">
        <v>0.8</v>
      </c>
      <c r="R24" s="15">
        <v>0.8</v>
      </c>
      <c r="S24" s="15">
        <v>0.8</v>
      </c>
      <c r="T24" s="15">
        <v>0.8</v>
      </c>
      <c r="U24" s="15">
        <v>0.8</v>
      </c>
      <c r="V24" s="15">
        <v>0.8</v>
      </c>
      <c r="W24" s="15">
        <v>0.8</v>
      </c>
      <c r="X24" s="15">
        <v>0.8</v>
      </c>
      <c r="Y24" s="15">
        <v>0.8</v>
      </c>
      <c r="Z24" s="15">
        <v>0.8</v>
      </c>
      <c r="AA24" s="15">
        <v>0.8</v>
      </c>
      <c r="AB24" s="15">
        <v>0.8</v>
      </c>
      <c r="AC24" s="15">
        <v>0.8</v>
      </c>
      <c r="AD24" s="15">
        <v>0.8</v>
      </c>
      <c r="AE24" s="15">
        <v>0.8</v>
      </c>
    </row>
    <row r="25" spans="1:31">
      <c r="A25" s="2" t="s">
        <v>109</v>
      </c>
      <c r="B25" s="15">
        <v>1</v>
      </c>
      <c r="C25" s="15">
        <v>1</v>
      </c>
      <c r="D25" s="15">
        <v>1</v>
      </c>
      <c r="E25" s="15">
        <v>1</v>
      </c>
      <c r="F25" s="15">
        <v>0.01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15">
        <v>1</v>
      </c>
      <c r="T25" s="15">
        <v>1</v>
      </c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  <c r="AA25" s="15">
        <v>1</v>
      </c>
      <c r="AB25" s="15">
        <v>1</v>
      </c>
      <c r="AC25" s="15">
        <v>1</v>
      </c>
      <c r="AD25" s="15">
        <v>1</v>
      </c>
      <c r="AE25" s="15">
        <v>1</v>
      </c>
    </row>
    <row r="26" spans="1:31">
      <c r="A26" s="2" t="s">
        <v>110</v>
      </c>
      <c r="B26" s="15">
        <v>15</v>
      </c>
      <c r="C26" s="15">
        <v>15</v>
      </c>
      <c r="D26" s="15">
        <v>15</v>
      </c>
      <c r="E26" s="15">
        <v>15</v>
      </c>
      <c r="F26" s="15">
        <v>9.6</v>
      </c>
      <c r="G26" s="15">
        <v>15</v>
      </c>
      <c r="H26" s="15">
        <v>15</v>
      </c>
      <c r="I26" s="15">
        <v>15</v>
      </c>
      <c r="J26" s="15">
        <v>15</v>
      </c>
      <c r="K26" s="15">
        <v>15</v>
      </c>
      <c r="L26" s="15">
        <v>15</v>
      </c>
      <c r="M26" s="15">
        <v>15</v>
      </c>
      <c r="N26" s="15">
        <v>15</v>
      </c>
      <c r="O26" s="15">
        <v>15</v>
      </c>
      <c r="P26" s="15">
        <v>15</v>
      </c>
      <c r="Q26" s="15">
        <v>15</v>
      </c>
      <c r="R26" s="15">
        <v>15</v>
      </c>
      <c r="S26" s="15">
        <v>15</v>
      </c>
      <c r="T26" s="15">
        <v>15</v>
      </c>
      <c r="U26" s="15">
        <v>15</v>
      </c>
      <c r="V26" s="15">
        <v>15</v>
      </c>
      <c r="W26" s="15">
        <v>15</v>
      </c>
      <c r="X26" s="15">
        <v>15</v>
      </c>
      <c r="Y26" s="15">
        <v>15</v>
      </c>
      <c r="Z26" s="15">
        <v>15</v>
      </c>
      <c r="AA26" s="15">
        <v>15</v>
      </c>
      <c r="AB26" s="15">
        <v>15</v>
      </c>
      <c r="AC26" s="15">
        <v>15</v>
      </c>
      <c r="AD26" s="15">
        <v>15</v>
      </c>
      <c r="AE26" s="15">
        <v>15</v>
      </c>
    </row>
    <row r="27" spans="1:31" ht="15.75" thickBot="1">
      <c r="A27" s="5" t="s">
        <v>111</v>
      </c>
      <c r="B27" s="16">
        <v>100</v>
      </c>
      <c r="C27" s="16">
        <v>100</v>
      </c>
      <c r="D27" s="16">
        <v>100</v>
      </c>
      <c r="E27" s="16">
        <v>100</v>
      </c>
      <c r="F27" s="16">
        <v>5</v>
      </c>
      <c r="G27" s="16">
        <v>100</v>
      </c>
      <c r="H27" s="16">
        <v>100</v>
      </c>
      <c r="I27" s="16">
        <v>100</v>
      </c>
      <c r="J27" s="16">
        <v>100</v>
      </c>
      <c r="K27" s="16">
        <v>100</v>
      </c>
      <c r="L27" s="16">
        <v>100</v>
      </c>
      <c r="M27" s="16">
        <v>100</v>
      </c>
      <c r="N27" s="16">
        <v>100</v>
      </c>
      <c r="O27" s="16">
        <v>100</v>
      </c>
      <c r="P27" s="16">
        <v>100</v>
      </c>
      <c r="Q27" s="16">
        <v>100</v>
      </c>
      <c r="R27" s="16">
        <v>100</v>
      </c>
      <c r="S27" s="16">
        <v>100</v>
      </c>
      <c r="T27" s="16">
        <v>100</v>
      </c>
      <c r="U27" s="16">
        <v>100</v>
      </c>
      <c r="V27" s="16">
        <v>100</v>
      </c>
      <c r="W27" s="16">
        <v>100</v>
      </c>
      <c r="X27" s="16">
        <v>100</v>
      </c>
      <c r="Y27" s="16">
        <v>100</v>
      </c>
      <c r="Z27" s="16">
        <v>100</v>
      </c>
      <c r="AA27" s="16">
        <v>100</v>
      </c>
      <c r="AB27" s="16">
        <v>100</v>
      </c>
      <c r="AC27" s="16">
        <v>100</v>
      </c>
      <c r="AD27" s="16">
        <v>100</v>
      </c>
      <c r="AE27" s="16">
        <v>100</v>
      </c>
    </row>
    <row r="28" spans="1:31">
      <c r="A28" s="3" t="s">
        <v>112</v>
      </c>
      <c r="B28" s="15">
        <v>4.5999999999999996</v>
      </c>
      <c r="C28" s="15">
        <v>8</v>
      </c>
      <c r="D28" s="15">
        <v>9.1999999999999993</v>
      </c>
      <c r="E28" s="15">
        <f>4.6*3</f>
        <v>13.799999999999999</v>
      </c>
      <c r="F28" s="15">
        <v>21.2</v>
      </c>
      <c r="G28" s="15">
        <v>8</v>
      </c>
      <c r="H28" s="15">
        <v>8</v>
      </c>
      <c r="I28" s="15">
        <v>8</v>
      </c>
      <c r="J28" s="15">
        <v>8</v>
      </c>
      <c r="K28" s="15">
        <v>8</v>
      </c>
      <c r="L28" s="15">
        <v>8</v>
      </c>
      <c r="M28" s="15">
        <v>8</v>
      </c>
      <c r="N28" s="15">
        <v>8</v>
      </c>
      <c r="O28" s="15">
        <v>8</v>
      </c>
      <c r="P28" s="15">
        <v>8</v>
      </c>
      <c r="Q28" s="15">
        <v>8</v>
      </c>
      <c r="R28" s="15">
        <v>8</v>
      </c>
      <c r="S28" s="15">
        <v>8</v>
      </c>
      <c r="T28" s="15">
        <v>8</v>
      </c>
      <c r="U28" s="15">
        <v>8</v>
      </c>
      <c r="V28" s="15">
        <v>8</v>
      </c>
      <c r="W28" s="15">
        <v>8</v>
      </c>
      <c r="X28" s="15">
        <v>8</v>
      </c>
      <c r="Y28" s="15">
        <v>8</v>
      </c>
      <c r="Z28" s="15">
        <v>8</v>
      </c>
      <c r="AA28" s="15">
        <v>8</v>
      </c>
      <c r="AB28" s="15">
        <v>8</v>
      </c>
      <c r="AC28" s="15">
        <v>8</v>
      </c>
      <c r="AD28" s="15">
        <v>8</v>
      </c>
      <c r="AE28" s="15">
        <v>8</v>
      </c>
    </row>
    <row r="29" spans="1:31">
      <c r="A29" s="3" t="s">
        <v>113</v>
      </c>
      <c r="B29" s="15">
        <v>250</v>
      </c>
      <c r="C29" s="15">
        <v>250</v>
      </c>
      <c r="D29" s="15">
        <v>150</v>
      </c>
      <c r="E29" s="15">
        <v>250</v>
      </c>
      <c r="F29" s="15">
        <v>150</v>
      </c>
      <c r="G29" s="15">
        <v>250</v>
      </c>
      <c r="H29" s="15">
        <v>250</v>
      </c>
      <c r="I29" s="15">
        <v>250</v>
      </c>
      <c r="J29" s="15">
        <v>250</v>
      </c>
      <c r="K29" s="15">
        <v>250</v>
      </c>
      <c r="L29" s="15">
        <v>250</v>
      </c>
      <c r="M29" s="15">
        <v>250</v>
      </c>
      <c r="N29" s="15">
        <v>250</v>
      </c>
      <c r="O29" s="15">
        <v>250</v>
      </c>
      <c r="P29" s="15">
        <v>250</v>
      </c>
      <c r="Q29" s="15">
        <v>250</v>
      </c>
      <c r="R29" s="15">
        <v>250</v>
      </c>
      <c r="S29" s="15">
        <v>250</v>
      </c>
      <c r="T29" s="15">
        <v>250</v>
      </c>
      <c r="U29" s="15">
        <v>250</v>
      </c>
      <c r="V29" s="15">
        <v>250</v>
      </c>
      <c r="W29" s="15">
        <v>250</v>
      </c>
      <c r="X29" s="15">
        <v>250</v>
      </c>
      <c r="Y29" s="15">
        <v>250</v>
      </c>
      <c r="Z29" s="15">
        <v>250</v>
      </c>
      <c r="AA29" s="15">
        <v>250</v>
      </c>
      <c r="AB29" s="15">
        <v>250</v>
      </c>
      <c r="AC29" s="15">
        <v>250</v>
      </c>
      <c r="AD29" s="15">
        <v>250</v>
      </c>
      <c r="AE29" s="15">
        <v>250</v>
      </c>
    </row>
    <row r="30" spans="1:31">
      <c r="A30" s="3" t="s">
        <v>114</v>
      </c>
      <c r="B30" s="15">
        <v>5</v>
      </c>
      <c r="C30" s="15">
        <v>5</v>
      </c>
      <c r="D30" s="15">
        <v>5</v>
      </c>
      <c r="E30" s="15">
        <v>5</v>
      </c>
      <c r="F30" s="15">
        <v>5</v>
      </c>
      <c r="G30" s="15">
        <v>5</v>
      </c>
      <c r="H30" s="15">
        <v>5</v>
      </c>
      <c r="I30" s="15">
        <v>5</v>
      </c>
      <c r="J30" s="15">
        <v>5</v>
      </c>
      <c r="K30" s="15">
        <v>5</v>
      </c>
      <c r="L30" s="15">
        <v>5</v>
      </c>
      <c r="M30" s="15">
        <v>5</v>
      </c>
      <c r="N30" s="15">
        <v>5</v>
      </c>
      <c r="O30" s="15">
        <v>5</v>
      </c>
      <c r="P30" s="15">
        <v>5</v>
      </c>
      <c r="Q30" s="15">
        <v>5</v>
      </c>
      <c r="R30" s="15">
        <v>5</v>
      </c>
      <c r="S30" s="15">
        <v>5</v>
      </c>
      <c r="T30" s="15">
        <v>5</v>
      </c>
      <c r="U30" s="15">
        <v>5</v>
      </c>
      <c r="V30" s="15">
        <v>5</v>
      </c>
      <c r="W30" s="15">
        <v>5</v>
      </c>
      <c r="X30" s="15">
        <v>5</v>
      </c>
      <c r="Y30" s="15">
        <v>5</v>
      </c>
      <c r="Z30" s="15">
        <v>5</v>
      </c>
      <c r="AA30" s="15">
        <v>5</v>
      </c>
      <c r="AB30" s="15">
        <v>5</v>
      </c>
      <c r="AC30" s="15">
        <v>5</v>
      </c>
      <c r="AD30" s="15">
        <v>5</v>
      </c>
      <c r="AE30" s="15">
        <v>5</v>
      </c>
    </row>
    <row r="31" spans="1:31" ht="15.75" thickBot="1">
      <c r="A31" s="4" t="s">
        <v>115</v>
      </c>
      <c r="B31" s="16">
        <v>0.8</v>
      </c>
      <c r="C31" s="16">
        <v>0.8</v>
      </c>
      <c r="D31" s="16">
        <v>0.8</v>
      </c>
      <c r="E31" s="16">
        <v>0.8</v>
      </c>
      <c r="F31" s="16">
        <v>5.7</v>
      </c>
      <c r="G31" s="16">
        <v>0.8</v>
      </c>
      <c r="H31" s="16">
        <v>0.8</v>
      </c>
      <c r="I31" s="16">
        <v>0.8</v>
      </c>
      <c r="J31" s="16">
        <v>0.8</v>
      </c>
      <c r="K31" s="16">
        <v>0.8</v>
      </c>
      <c r="L31" s="16">
        <v>0.8</v>
      </c>
      <c r="M31" s="16">
        <v>0.8</v>
      </c>
      <c r="N31" s="16">
        <v>0.8</v>
      </c>
      <c r="O31" s="16">
        <v>0.8</v>
      </c>
      <c r="P31" s="16">
        <v>0.8</v>
      </c>
      <c r="Q31" s="16">
        <v>0.8</v>
      </c>
      <c r="R31" s="16">
        <v>0.8</v>
      </c>
      <c r="S31" s="16">
        <v>0.8</v>
      </c>
      <c r="T31" s="16">
        <v>0.8</v>
      </c>
      <c r="U31" s="16">
        <v>0.8</v>
      </c>
      <c r="V31" s="16">
        <v>0.8</v>
      </c>
      <c r="W31" s="16">
        <v>0.8</v>
      </c>
      <c r="X31" s="16">
        <v>0.8</v>
      </c>
      <c r="Y31" s="16">
        <v>0.8</v>
      </c>
      <c r="Z31" s="16">
        <v>0.8</v>
      </c>
      <c r="AA31" s="16">
        <v>0.8</v>
      </c>
      <c r="AB31" s="16">
        <v>0.8</v>
      </c>
      <c r="AC31" s="16">
        <v>0.8</v>
      </c>
      <c r="AD31" s="16">
        <v>0.8</v>
      </c>
      <c r="AE31" s="16">
        <v>0.8</v>
      </c>
    </row>
    <row r="32" spans="1:31" s="7" customFormat="1" ht="15.75" thickBo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5.75">
      <c r="A33" s="6" t="s">
        <v>116</v>
      </c>
      <c r="B33" s="11">
        <f>B20*((B28/B21)^2)*(B23/B30)</f>
        <v>1</v>
      </c>
      <c r="C33" s="11">
        <f t="shared" ref="C33:AE33" si="0">C20*((C28/C21)^2)*(C23/C30)</f>
        <v>3.024574669187146</v>
      </c>
      <c r="D33" s="11">
        <f t="shared" si="0"/>
        <v>4</v>
      </c>
      <c r="E33" s="11">
        <f t="shared" si="0"/>
        <v>9</v>
      </c>
      <c r="F33" s="11">
        <f t="shared" si="0"/>
        <v>31.860113421550096</v>
      </c>
      <c r="G33" s="11">
        <f t="shared" si="0"/>
        <v>3.024574669187146</v>
      </c>
      <c r="H33" s="11">
        <f t="shared" si="0"/>
        <v>3.024574669187146</v>
      </c>
      <c r="I33" s="11">
        <f t="shared" si="0"/>
        <v>3.024574669187146</v>
      </c>
      <c r="J33" s="11">
        <f t="shared" si="0"/>
        <v>3.024574669187146</v>
      </c>
      <c r="K33" s="11">
        <f t="shared" si="0"/>
        <v>3.024574669187146</v>
      </c>
      <c r="L33" s="11">
        <f t="shared" si="0"/>
        <v>3.024574669187146</v>
      </c>
      <c r="M33" s="11">
        <f t="shared" si="0"/>
        <v>3.024574669187146</v>
      </c>
      <c r="N33" s="11">
        <f t="shared" si="0"/>
        <v>3.024574669187146</v>
      </c>
      <c r="O33" s="11">
        <f t="shared" si="0"/>
        <v>3.024574669187146</v>
      </c>
      <c r="P33" s="11">
        <f t="shared" si="0"/>
        <v>3.024574669187146</v>
      </c>
      <c r="Q33" s="11">
        <f t="shared" si="0"/>
        <v>3.024574669187146</v>
      </c>
      <c r="R33" s="11">
        <f t="shared" si="0"/>
        <v>3.024574669187146</v>
      </c>
      <c r="S33" s="11">
        <f t="shared" si="0"/>
        <v>3.024574669187146</v>
      </c>
      <c r="T33" s="11">
        <f t="shared" si="0"/>
        <v>3.024574669187146</v>
      </c>
      <c r="U33" s="11">
        <f t="shared" si="0"/>
        <v>3.024574669187146</v>
      </c>
      <c r="V33" s="11">
        <f t="shared" si="0"/>
        <v>3.024574669187146</v>
      </c>
      <c r="W33" s="11">
        <f t="shared" si="0"/>
        <v>3.024574669187146</v>
      </c>
      <c r="X33" s="11">
        <f t="shared" si="0"/>
        <v>3.024574669187146</v>
      </c>
      <c r="Y33" s="11">
        <f t="shared" si="0"/>
        <v>3.024574669187146</v>
      </c>
      <c r="Z33" s="11">
        <f t="shared" si="0"/>
        <v>3.024574669187146</v>
      </c>
      <c r="AA33" s="11">
        <f t="shared" si="0"/>
        <v>3.024574669187146</v>
      </c>
      <c r="AB33" s="11">
        <f t="shared" si="0"/>
        <v>3.024574669187146</v>
      </c>
      <c r="AC33" s="11">
        <f t="shared" si="0"/>
        <v>3.024574669187146</v>
      </c>
      <c r="AD33" s="11">
        <f t="shared" si="0"/>
        <v>3.024574669187146</v>
      </c>
      <c r="AE33" s="11">
        <f t="shared" si="0"/>
        <v>3.024574669187146</v>
      </c>
    </row>
    <row r="34" spans="1:31" ht="15.75">
      <c r="A34" s="3" t="s">
        <v>117</v>
      </c>
      <c r="B34" s="12">
        <f>((B25+(B24/B20))*(B29/B22)*(B30/B23))-(B31/B33)</f>
        <v>1</v>
      </c>
      <c r="C34" s="12">
        <f t="shared" ref="C34:AE34" si="1">((C25+(C24/C20))*(C29/C22)*(C30/C23))-(C31/C33)</f>
        <v>1.5355000000000001</v>
      </c>
      <c r="D34" s="12">
        <f t="shared" si="1"/>
        <v>0.88000000000000012</v>
      </c>
      <c r="E34" s="12">
        <f t="shared" si="1"/>
        <v>1.7111111111111112</v>
      </c>
      <c r="F34" s="12">
        <f t="shared" si="1"/>
        <v>0.2977595822950041</v>
      </c>
      <c r="G34" s="12">
        <f t="shared" si="1"/>
        <v>1.5355000000000001</v>
      </c>
      <c r="H34" s="12">
        <f t="shared" si="1"/>
        <v>1.5355000000000001</v>
      </c>
      <c r="I34" s="12">
        <f t="shared" si="1"/>
        <v>1.5355000000000001</v>
      </c>
      <c r="J34" s="12">
        <f t="shared" si="1"/>
        <v>1.5355000000000001</v>
      </c>
      <c r="K34" s="12">
        <f t="shared" si="1"/>
        <v>1.5355000000000001</v>
      </c>
      <c r="L34" s="12">
        <f t="shared" si="1"/>
        <v>1.5355000000000001</v>
      </c>
      <c r="M34" s="12">
        <f t="shared" si="1"/>
        <v>1.5355000000000001</v>
      </c>
      <c r="N34" s="12">
        <f t="shared" si="1"/>
        <v>1.5355000000000001</v>
      </c>
      <c r="O34" s="12">
        <f t="shared" si="1"/>
        <v>1.5355000000000001</v>
      </c>
      <c r="P34" s="12">
        <f t="shared" si="1"/>
        <v>1.5355000000000001</v>
      </c>
      <c r="Q34" s="12">
        <f t="shared" si="1"/>
        <v>1.5355000000000001</v>
      </c>
      <c r="R34" s="12">
        <f t="shared" si="1"/>
        <v>1.5355000000000001</v>
      </c>
      <c r="S34" s="12">
        <f t="shared" si="1"/>
        <v>1.5355000000000001</v>
      </c>
      <c r="T34" s="12">
        <f t="shared" si="1"/>
        <v>1.5355000000000001</v>
      </c>
      <c r="U34" s="12">
        <f t="shared" si="1"/>
        <v>1.5355000000000001</v>
      </c>
      <c r="V34" s="12">
        <f t="shared" si="1"/>
        <v>1.5355000000000001</v>
      </c>
      <c r="W34" s="12">
        <f t="shared" si="1"/>
        <v>1.5355000000000001</v>
      </c>
      <c r="X34" s="12">
        <f t="shared" si="1"/>
        <v>1.5355000000000001</v>
      </c>
      <c r="Y34" s="12">
        <f t="shared" si="1"/>
        <v>1.5355000000000001</v>
      </c>
      <c r="Z34" s="12">
        <f t="shared" si="1"/>
        <v>1.5355000000000001</v>
      </c>
      <c r="AA34" s="12">
        <f t="shared" si="1"/>
        <v>1.5355000000000001</v>
      </c>
      <c r="AB34" s="12">
        <f t="shared" si="1"/>
        <v>1.5355000000000001</v>
      </c>
      <c r="AC34" s="12">
        <f t="shared" si="1"/>
        <v>1.5355000000000001</v>
      </c>
      <c r="AD34" s="12">
        <f t="shared" si="1"/>
        <v>1.5355000000000001</v>
      </c>
      <c r="AE34" s="12">
        <f t="shared" si="1"/>
        <v>1.5355000000000001</v>
      </c>
    </row>
    <row r="35" spans="1:31" ht="15.75">
      <c r="A35" s="3" t="s">
        <v>118</v>
      </c>
      <c r="B35" s="12">
        <f>B26*(B29/B22)*(B30/B23)</f>
        <v>15</v>
      </c>
      <c r="C35" s="12">
        <f t="shared" ref="C35:AE35" si="2">C26*(C29/C22)*(C30/C23)</f>
        <v>15</v>
      </c>
      <c r="D35" s="12">
        <f t="shared" si="2"/>
        <v>9</v>
      </c>
      <c r="E35" s="12">
        <f t="shared" si="2"/>
        <v>15</v>
      </c>
      <c r="F35" s="12">
        <f t="shared" si="2"/>
        <v>9.6</v>
      </c>
      <c r="G35" s="12">
        <f t="shared" si="2"/>
        <v>15</v>
      </c>
      <c r="H35" s="12">
        <f t="shared" si="2"/>
        <v>15</v>
      </c>
      <c r="I35" s="12">
        <f t="shared" si="2"/>
        <v>15</v>
      </c>
      <c r="J35" s="12">
        <f t="shared" si="2"/>
        <v>15</v>
      </c>
      <c r="K35" s="12">
        <f t="shared" si="2"/>
        <v>15</v>
      </c>
      <c r="L35" s="12">
        <f t="shared" si="2"/>
        <v>15</v>
      </c>
      <c r="M35" s="12">
        <f t="shared" si="2"/>
        <v>15</v>
      </c>
      <c r="N35" s="12">
        <f t="shared" si="2"/>
        <v>15</v>
      </c>
      <c r="O35" s="12">
        <f t="shared" si="2"/>
        <v>15</v>
      </c>
      <c r="P35" s="12">
        <f t="shared" si="2"/>
        <v>15</v>
      </c>
      <c r="Q35" s="12">
        <f t="shared" si="2"/>
        <v>15</v>
      </c>
      <c r="R35" s="12">
        <f t="shared" si="2"/>
        <v>15</v>
      </c>
      <c r="S35" s="12">
        <f t="shared" si="2"/>
        <v>15</v>
      </c>
      <c r="T35" s="12">
        <f t="shared" si="2"/>
        <v>15</v>
      </c>
      <c r="U35" s="12">
        <f t="shared" si="2"/>
        <v>15</v>
      </c>
      <c r="V35" s="12">
        <f t="shared" si="2"/>
        <v>15</v>
      </c>
      <c r="W35" s="12">
        <f t="shared" si="2"/>
        <v>15</v>
      </c>
      <c r="X35" s="12">
        <f t="shared" si="2"/>
        <v>15</v>
      </c>
      <c r="Y35" s="12">
        <f t="shared" si="2"/>
        <v>15</v>
      </c>
      <c r="Z35" s="12">
        <f t="shared" si="2"/>
        <v>15</v>
      </c>
      <c r="AA35" s="12">
        <f t="shared" si="2"/>
        <v>15</v>
      </c>
      <c r="AB35" s="12">
        <f t="shared" si="2"/>
        <v>15</v>
      </c>
      <c r="AC35" s="12">
        <f t="shared" si="2"/>
        <v>15</v>
      </c>
      <c r="AD35" s="12">
        <f t="shared" si="2"/>
        <v>15</v>
      </c>
      <c r="AE35" s="12">
        <f t="shared" si="2"/>
        <v>15</v>
      </c>
    </row>
    <row r="36" spans="1:31" ht="16.5" thickBot="1">
      <c r="A36" s="4" t="s">
        <v>119</v>
      </c>
      <c r="B36" s="13">
        <f>B27*((B29*B28^2)/(B22*B21^2))</f>
        <v>100</v>
      </c>
      <c r="C36" s="13">
        <f t="shared" ref="C36:AE36" si="3">C27*((C29*C28^2)/(C22*C21^2))</f>
        <v>302.4574669187146</v>
      </c>
      <c r="D36" s="13">
        <f t="shared" si="3"/>
        <v>240</v>
      </c>
      <c r="E36" s="13">
        <f t="shared" si="3"/>
        <v>900</v>
      </c>
      <c r="F36" s="13">
        <f t="shared" si="3"/>
        <v>106.20037807183367</v>
      </c>
      <c r="G36" s="13">
        <f t="shared" si="3"/>
        <v>302.4574669187146</v>
      </c>
      <c r="H36" s="13">
        <f t="shared" si="3"/>
        <v>302.4574669187146</v>
      </c>
      <c r="I36" s="13">
        <f t="shared" si="3"/>
        <v>302.4574669187146</v>
      </c>
      <c r="J36" s="13">
        <f t="shared" si="3"/>
        <v>302.4574669187146</v>
      </c>
      <c r="K36" s="13">
        <f t="shared" si="3"/>
        <v>302.4574669187146</v>
      </c>
      <c r="L36" s="13">
        <f t="shared" si="3"/>
        <v>302.4574669187146</v>
      </c>
      <c r="M36" s="13">
        <f t="shared" si="3"/>
        <v>302.4574669187146</v>
      </c>
      <c r="N36" s="13">
        <f t="shared" si="3"/>
        <v>302.4574669187146</v>
      </c>
      <c r="O36" s="13">
        <f t="shared" si="3"/>
        <v>302.4574669187146</v>
      </c>
      <c r="P36" s="13">
        <f t="shared" si="3"/>
        <v>302.4574669187146</v>
      </c>
      <c r="Q36" s="13">
        <f t="shared" si="3"/>
        <v>302.4574669187146</v>
      </c>
      <c r="R36" s="13">
        <f t="shared" si="3"/>
        <v>302.4574669187146</v>
      </c>
      <c r="S36" s="13">
        <f t="shared" si="3"/>
        <v>302.4574669187146</v>
      </c>
      <c r="T36" s="13">
        <f t="shared" si="3"/>
        <v>302.4574669187146</v>
      </c>
      <c r="U36" s="13">
        <f t="shared" si="3"/>
        <v>302.4574669187146</v>
      </c>
      <c r="V36" s="13">
        <f t="shared" si="3"/>
        <v>302.4574669187146</v>
      </c>
      <c r="W36" s="13">
        <f t="shared" si="3"/>
        <v>302.4574669187146</v>
      </c>
      <c r="X36" s="13">
        <f t="shared" si="3"/>
        <v>302.4574669187146</v>
      </c>
      <c r="Y36" s="13">
        <f t="shared" si="3"/>
        <v>302.4574669187146</v>
      </c>
      <c r="Z36" s="13">
        <f t="shared" si="3"/>
        <v>302.4574669187146</v>
      </c>
      <c r="AA36" s="13">
        <f t="shared" si="3"/>
        <v>302.4574669187146</v>
      </c>
      <c r="AB36" s="13">
        <f t="shared" si="3"/>
        <v>302.4574669187146</v>
      </c>
      <c r="AC36" s="13">
        <f t="shared" si="3"/>
        <v>302.4574669187146</v>
      </c>
      <c r="AD36" s="13">
        <f t="shared" si="3"/>
        <v>302.4574669187146</v>
      </c>
      <c r="AE36" s="13">
        <f t="shared" si="3"/>
        <v>302.4574669187146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P31" sqref="P31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4F204-206B-4D88-9EF2-24F256C001EE}">
  <dimension ref="A1:D18"/>
  <sheetViews>
    <sheetView workbookViewId="0">
      <selection activeCell="G27" sqref="G27"/>
    </sheetView>
  </sheetViews>
  <sheetFormatPr defaultRowHeight="15"/>
  <cols>
    <col min="1" max="1" width="45" bestFit="1" customWidth="1"/>
    <col min="4" max="4" width="24.140625" bestFit="1" customWidth="1"/>
  </cols>
  <sheetData>
    <row r="1" spans="1:4">
      <c r="A1" s="148" t="s">
        <v>120</v>
      </c>
    </row>
    <row r="2" spans="1:4">
      <c r="A2" t="s">
        <v>121</v>
      </c>
      <c r="B2" s="24">
        <v>0.6</v>
      </c>
    </row>
    <row r="3" spans="1:4">
      <c r="A3" t="s">
        <v>122</v>
      </c>
      <c r="B3" s="24">
        <v>26</v>
      </c>
    </row>
    <row r="4" spans="1:4">
      <c r="A4" t="s">
        <v>123</v>
      </c>
      <c r="B4" s="24">
        <v>0.1</v>
      </c>
    </row>
    <row r="5" spans="1:4">
      <c r="A5" t="s">
        <v>124</v>
      </c>
      <c r="B5" s="24">
        <v>30</v>
      </c>
    </row>
    <row r="6" spans="1:4" s="153" customFormat="1" ht="46.5" customHeight="1">
      <c r="D6" s="154" t="s">
        <v>125</v>
      </c>
    </row>
    <row r="7" spans="1:4">
      <c r="A7" t="s">
        <v>126</v>
      </c>
      <c r="B7" s="151">
        <v>12</v>
      </c>
      <c r="D7" s="50">
        <f>B18*B7*B5</f>
        <v>600</v>
      </c>
    </row>
    <row r="8" spans="1:4">
      <c r="A8" t="s">
        <v>127</v>
      </c>
      <c r="B8" s="24">
        <v>0.7</v>
      </c>
      <c r="D8" s="152">
        <f>B8*$B$18</f>
        <v>1.1666666666666667</v>
      </c>
    </row>
    <row r="9" spans="1:4">
      <c r="A9" t="s">
        <v>128</v>
      </c>
      <c r="B9" s="24">
        <v>21</v>
      </c>
      <c r="D9" s="152">
        <f t="shared" ref="D9:D10" si="0">B9*$B$18</f>
        <v>35</v>
      </c>
    </row>
    <row r="10" spans="1:4">
      <c r="A10" t="s">
        <v>129</v>
      </c>
      <c r="B10" s="24">
        <v>4</v>
      </c>
      <c r="D10" s="152">
        <f t="shared" si="0"/>
        <v>6.666666666666667</v>
      </c>
    </row>
    <row r="11" spans="1:4">
      <c r="A11" t="s">
        <v>130</v>
      </c>
      <c r="B11" s="25">
        <f>B8+B9/2</f>
        <v>11.2</v>
      </c>
    </row>
    <row r="13" spans="1:4">
      <c r="A13" s="155" t="s">
        <v>131</v>
      </c>
      <c r="B13" s="156">
        <v>540</v>
      </c>
      <c r="D13" s="158" t="s">
        <v>132</v>
      </c>
    </row>
    <row r="14" spans="1:4">
      <c r="A14" s="155" t="s">
        <v>133</v>
      </c>
      <c r="B14" s="156">
        <v>40</v>
      </c>
    </row>
    <row r="15" spans="1:4">
      <c r="A15" s="155" t="s">
        <v>134</v>
      </c>
      <c r="B15" s="157">
        <f>B13/B14</f>
        <v>13.5</v>
      </c>
    </row>
    <row r="17" spans="1:2">
      <c r="A17" t="s">
        <v>135</v>
      </c>
      <c r="B17" s="50">
        <f>B5*B7</f>
        <v>360</v>
      </c>
    </row>
    <row r="18" spans="1:2">
      <c r="A18" t="s">
        <v>136</v>
      </c>
      <c r="B18" s="51">
        <f>(B2*1000)/B17</f>
        <v>1.6666666666666667</v>
      </c>
    </row>
  </sheetData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8fcaca1c-04b8-40d7-944e-e72f4105afe1}" enabled="1" method="Standard" siteId="{a9c0bc09-8b46-4206-9351-2ba12fb4a5c0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CHANA,ANTONIO (Agilent ESP)</cp:lastModifiedBy>
  <cp:revision/>
  <dcterms:created xsi:type="dcterms:W3CDTF">2015-06-05T18:17:20Z</dcterms:created>
  <dcterms:modified xsi:type="dcterms:W3CDTF">2023-04-17T13:52:56Z</dcterms:modified>
  <cp:category/>
  <cp:contentStatus/>
</cp:coreProperties>
</file>